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firstSheet="2" activeTab="2"/>
  </bookViews>
  <sheets>
    <sheet name="Paige Davies" sheetId="1" r:id="rId1"/>
    <sheet name="Jessica Williams" sheetId="2" r:id="rId2"/>
    <sheet name="Blank" sheetId="3" r:id="rId3"/>
  </sheets>
  <definedNames/>
  <calcPr fullCalcOnLoad="1"/>
</workbook>
</file>

<file path=xl/sharedStrings.xml><?xml version="1.0" encoding="utf-8"?>
<sst xmlns="http://schemas.openxmlformats.org/spreadsheetml/2006/main" count="790" uniqueCount="87">
  <si>
    <t xml:space="preserve">PB's </t>
  </si>
  <si>
    <t>50 Fc</t>
  </si>
  <si>
    <t>100 Fc</t>
  </si>
  <si>
    <t>200 Fc</t>
  </si>
  <si>
    <t>400 Fc</t>
  </si>
  <si>
    <t>800 Fc</t>
  </si>
  <si>
    <t>1500 Fc</t>
  </si>
  <si>
    <t>50 Bc</t>
  </si>
  <si>
    <t>100 Bc</t>
  </si>
  <si>
    <t>200 Bc</t>
  </si>
  <si>
    <t>50 Bs</t>
  </si>
  <si>
    <t>100 Bs</t>
  </si>
  <si>
    <t>200 Bs</t>
  </si>
  <si>
    <t>50 Fly</t>
  </si>
  <si>
    <t>100 Fly</t>
  </si>
  <si>
    <t>200 Fly</t>
  </si>
  <si>
    <t>200 IM</t>
  </si>
  <si>
    <t>400 IM</t>
  </si>
  <si>
    <t>SC PB</t>
  </si>
  <si>
    <t>LC PB</t>
  </si>
  <si>
    <t>FES 50</t>
  </si>
  <si>
    <t>BES 50</t>
  </si>
  <si>
    <t>FES 100</t>
  </si>
  <si>
    <t>BES 100</t>
  </si>
  <si>
    <t>FES 200</t>
  </si>
  <si>
    <t>BES 200</t>
  </si>
  <si>
    <t>FES 400</t>
  </si>
  <si>
    <t>BES 400</t>
  </si>
  <si>
    <t>FES 800</t>
  </si>
  <si>
    <t>BES 800</t>
  </si>
  <si>
    <t>SC Goal</t>
  </si>
  <si>
    <t>LC Goal</t>
  </si>
  <si>
    <t>100 FES 25 Pace</t>
  </si>
  <si>
    <t>BC</t>
  </si>
  <si>
    <t>BS</t>
  </si>
  <si>
    <t>FLY</t>
  </si>
  <si>
    <t>FC</t>
  </si>
  <si>
    <t>200 75 Pace</t>
  </si>
  <si>
    <t>FES</t>
  </si>
  <si>
    <t>BES</t>
  </si>
  <si>
    <t>Kick PB's</t>
  </si>
  <si>
    <t>100 #1</t>
  </si>
  <si>
    <t>200 #1</t>
  </si>
  <si>
    <t>Fastest 15m Times</t>
  </si>
  <si>
    <t>Pacing based on SC Goal</t>
  </si>
  <si>
    <t>AER</t>
  </si>
  <si>
    <t>Pace</t>
  </si>
  <si>
    <t>40-50 bbm</t>
  </si>
  <si>
    <t>Threshold</t>
  </si>
  <si>
    <t>30-40 bbm</t>
  </si>
  <si>
    <t>Max VO2</t>
  </si>
  <si>
    <t>10-20 bbm</t>
  </si>
  <si>
    <t>IM Strength and Weakness Chart (SC)</t>
  </si>
  <si>
    <t>BACK</t>
  </si>
  <si>
    <t>BREAST</t>
  </si>
  <si>
    <t>CRAWL</t>
  </si>
  <si>
    <t>IM</t>
  </si>
  <si>
    <t>100m PB</t>
  </si>
  <si>
    <t>200m PB</t>
  </si>
  <si>
    <t>Difference</t>
  </si>
  <si>
    <t>100 PB</t>
  </si>
  <si>
    <t>Goal 200</t>
  </si>
  <si>
    <t>T400IM</t>
  </si>
  <si>
    <t>400IM Split Target</t>
  </si>
  <si>
    <t>Goal 400IM Split %</t>
  </si>
  <si>
    <t>x2</t>
  </si>
  <si>
    <t>Plus 100/200 Diff</t>
  </si>
  <si>
    <t>Goal 400</t>
  </si>
  <si>
    <t>T200IM</t>
  </si>
  <si>
    <t>200IM Target Split</t>
  </si>
  <si>
    <t>Target</t>
  </si>
  <si>
    <t>Fly Bc</t>
  </si>
  <si>
    <t>Bc Bs</t>
  </si>
  <si>
    <t>Bs Fc</t>
  </si>
  <si>
    <t>Act 400IM</t>
  </si>
  <si>
    <t>Act 200IM</t>
  </si>
  <si>
    <t>Pacing based on LC Goal</t>
  </si>
  <si>
    <t>Paige Davies</t>
  </si>
  <si>
    <t>Jessica Williams</t>
  </si>
  <si>
    <t>50 BK</t>
  </si>
  <si>
    <t>100 BK</t>
  </si>
  <si>
    <t>200 BK</t>
  </si>
  <si>
    <t>BK</t>
  </si>
  <si>
    <t>Date:</t>
  </si>
  <si>
    <t>Name:</t>
  </si>
  <si>
    <t>200 Bk</t>
  </si>
  <si>
    <t>100 Bk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</si>
</sst>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;@"/>
    <numFmt numFmtId="165" formatCode="0.0%"/>
    <numFmt numFmtId="166" formatCode="[$-809]dd\ mmmm\ yyyy"/>
    <numFmt numFmtId="167" formatCode="dd/mm/yy;@"/>
    <numFmt numFmtId="168" formatCode="m:ss.00"/>
    <numFmt numFmtId="169" formatCode="mm:ss.00"/>
  </numFmts>
  <fonts count="41">
    <font>
      <sz val="12"/>
      <name val="Arial"/>
      <family val="0"/>
    </font>
    <font>
      <sz val="8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47" fontId="5" fillId="0" borderId="10" xfId="0" applyNumberFormat="1" applyFont="1" applyBorder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7" fontId="4" fillId="33" borderId="10" xfId="0" applyNumberFormat="1" applyFont="1" applyFill="1" applyBorder="1" applyAlignment="1">
      <alignment horizontal="center"/>
    </xf>
    <xf numFmtId="47" fontId="5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47" fontId="5" fillId="33" borderId="11" xfId="0" applyNumberFormat="1" applyFont="1" applyFill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7" fontId="4" fillId="0" borderId="10" xfId="0" applyNumberFormat="1" applyFont="1" applyBorder="1" applyAlignment="1">
      <alignment horizontal="center" vertical="center"/>
    </xf>
    <xf numFmtId="4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7" fontId="4" fillId="0" borderId="14" xfId="0" applyNumberFormat="1" applyFont="1" applyBorder="1" applyAlignment="1">
      <alignment horizontal="center" vertical="center"/>
    </xf>
    <xf numFmtId="47" fontId="4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47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7" fontId="4" fillId="0" borderId="0" xfId="0" applyNumberFormat="1" applyFont="1" applyAlignment="1">
      <alignment horizontal="center"/>
    </xf>
    <xf numFmtId="47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7" fontId="5" fillId="33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1">
      <selection activeCell="G18" sqref="G18"/>
    </sheetView>
  </sheetViews>
  <sheetFormatPr defaultColWidth="8.88671875" defaultRowHeight="16.5" customHeight="1"/>
  <cols>
    <col min="1" max="1" width="5.99609375" style="1" customWidth="1"/>
    <col min="2" max="2" width="3.99609375" style="1" hidden="1" customWidth="1"/>
    <col min="3" max="3" width="5.88671875" style="1" customWidth="1"/>
    <col min="4" max="4" width="5.6640625" style="1" customWidth="1"/>
    <col min="5" max="5" width="0.88671875" style="1" customWidth="1"/>
    <col min="6" max="6" width="6.3359375" style="1" customWidth="1"/>
    <col min="7" max="7" width="6.21484375" style="1" customWidth="1"/>
    <col min="8" max="8" width="0.88671875" style="1" customWidth="1"/>
    <col min="9" max="9" width="6.88671875" style="1" hidden="1" customWidth="1"/>
    <col min="10" max="10" width="5.77734375" style="1" customWidth="1"/>
    <col min="11" max="11" width="3.99609375" style="1" hidden="1" customWidth="1"/>
    <col min="12" max="12" width="6.4453125" style="1" customWidth="1"/>
    <col min="13" max="13" width="6.77734375" style="1" customWidth="1"/>
    <col min="14" max="14" width="6.3359375" style="1" customWidth="1"/>
    <col min="15" max="15" width="6.5546875" style="1" customWidth="1"/>
    <col min="16" max="16" width="1.5625" style="1" customWidth="1"/>
    <col min="17" max="17" width="7.21484375" style="1" customWidth="1"/>
    <col min="18" max="18" width="3.3359375" style="1" customWidth="1"/>
    <col min="19" max="19" width="4.6640625" style="1" customWidth="1"/>
    <col min="20" max="20" width="3.77734375" style="1" bestFit="1" customWidth="1"/>
    <col min="21" max="21" width="4.5546875" style="1" customWidth="1"/>
    <col min="22" max="22" width="5.5546875" style="1" customWidth="1"/>
    <col min="23" max="23" width="3.77734375" style="1" customWidth="1"/>
    <col min="24" max="16384" width="8.88671875" style="1" customWidth="1"/>
  </cols>
  <sheetData>
    <row r="1" spans="1:22" ht="11.25" customHeight="1">
      <c r="A1" s="40" t="s">
        <v>77</v>
      </c>
      <c r="B1" s="41"/>
      <c r="C1" s="41"/>
      <c r="D1" s="42"/>
      <c r="Q1" s="2" t="s">
        <v>45</v>
      </c>
      <c r="R1" s="39" t="s">
        <v>48</v>
      </c>
      <c r="S1" s="39"/>
      <c r="T1" s="39" t="s">
        <v>50</v>
      </c>
      <c r="U1" s="39"/>
      <c r="V1" s="3"/>
    </row>
    <row r="2" spans="6:22" ht="12" customHeight="1">
      <c r="F2" s="4">
        <v>0.02</v>
      </c>
      <c r="G2" s="4">
        <v>0.02</v>
      </c>
      <c r="Q2" s="2" t="s">
        <v>46</v>
      </c>
      <c r="R2" s="39" t="s">
        <v>46</v>
      </c>
      <c r="S2" s="39"/>
      <c r="T2" s="39" t="s">
        <v>46</v>
      </c>
      <c r="U2" s="39"/>
      <c r="V2" s="3"/>
    </row>
    <row r="3" spans="1:22" ht="16.5" customHeight="1">
      <c r="A3" s="2" t="s">
        <v>0</v>
      </c>
      <c r="B3" s="2"/>
      <c r="C3" s="2" t="s">
        <v>18</v>
      </c>
      <c r="D3" s="2" t="s">
        <v>19</v>
      </c>
      <c r="F3" s="5" t="s">
        <v>30</v>
      </c>
      <c r="G3" s="5" t="s">
        <v>31</v>
      </c>
      <c r="J3" s="40" t="s">
        <v>44</v>
      </c>
      <c r="K3" s="41"/>
      <c r="L3" s="41"/>
      <c r="M3" s="41"/>
      <c r="N3" s="41"/>
      <c r="O3" s="42"/>
      <c r="Q3" s="2" t="s">
        <v>47</v>
      </c>
      <c r="R3" s="39" t="s">
        <v>49</v>
      </c>
      <c r="S3" s="39"/>
      <c r="T3" s="39" t="s">
        <v>51</v>
      </c>
      <c r="U3" s="39"/>
      <c r="V3" s="3"/>
    </row>
    <row r="4" spans="1:22" ht="16.5" customHeight="1">
      <c r="A4" s="2" t="s">
        <v>1</v>
      </c>
      <c r="B4" s="2"/>
      <c r="C4" s="6">
        <v>0.0003310185185185185</v>
      </c>
      <c r="D4" s="7">
        <v>0.0003321759259259259</v>
      </c>
      <c r="F4" s="6">
        <f>C4*(100%-F2)</f>
        <v>0.00032439814814814815</v>
      </c>
      <c r="G4" s="7">
        <f>D4*(100%-G2)</f>
        <v>0.0003255324074074074</v>
      </c>
      <c r="J4" s="8" t="s">
        <v>2</v>
      </c>
      <c r="K4" s="9">
        <v>1.1574074074074073E-05</v>
      </c>
      <c r="L4" s="8" t="s">
        <v>20</v>
      </c>
      <c r="M4" s="10">
        <f>F5/2-K4</f>
        <v>0.00032756944444444446</v>
      </c>
      <c r="N4" s="8" t="s">
        <v>21</v>
      </c>
      <c r="O4" s="10">
        <f>F5/2+K4</f>
        <v>0.0003507175925925926</v>
      </c>
      <c r="P4" s="11"/>
      <c r="Q4" s="10">
        <f>F5*1.25</f>
        <v>0.0008478587962962963</v>
      </c>
      <c r="R4" s="43">
        <f>F5*1.175</f>
        <v>0.0007969872685185186</v>
      </c>
      <c r="S4" s="43"/>
      <c r="T4" s="43">
        <f>F5*1.075</f>
        <v>0.0007291585648148148</v>
      </c>
      <c r="U4" s="43"/>
      <c r="V4" s="8" t="s">
        <v>2</v>
      </c>
    </row>
    <row r="5" spans="1:22" ht="16.5" customHeight="1">
      <c r="A5" s="2" t="s">
        <v>2</v>
      </c>
      <c r="B5" s="7">
        <v>0.00017361111111111112</v>
      </c>
      <c r="C5" s="6">
        <v>0.0006921296296296297</v>
      </c>
      <c r="D5" s="7">
        <v>0.000693287037037037</v>
      </c>
      <c r="F5" s="6">
        <f>C5*(100%-F2)</f>
        <v>0.000678287037037037</v>
      </c>
      <c r="G5" s="7">
        <f>D5*(100%-G2)</f>
        <v>0.0006794212962962962</v>
      </c>
      <c r="J5" s="2"/>
      <c r="K5" s="7"/>
      <c r="L5" s="2"/>
      <c r="M5" s="6"/>
      <c r="N5" s="2"/>
      <c r="O5" s="6"/>
      <c r="V5" s="3"/>
    </row>
    <row r="6" spans="1:22" ht="16.5" customHeight="1">
      <c r="A6" s="2" t="s">
        <v>3</v>
      </c>
      <c r="B6" s="2"/>
      <c r="C6" s="6">
        <v>0.0015092592592592595</v>
      </c>
      <c r="D6" s="7">
        <v>0.0015324074074074075</v>
      </c>
      <c r="F6" s="6">
        <f>C6*(100%-F2)</f>
        <v>0.0014790740740740743</v>
      </c>
      <c r="G6" s="7">
        <f>D6*(100%-G2)</f>
        <v>0.0015017592592592593</v>
      </c>
      <c r="J6" s="8" t="s">
        <v>3</v>
      </c>
      <c r="K6" s="9">
        <v>1.736111111111111E-05</v>
      </c>
      <c r="L6" s="8" t="s">
        <v>22</v>
      </c>
      <c r="M6" s="10">
        <f>F6/2-K6</f>
        <v>0.000722175925925926</v>
      </c>
      <c r="N6" s="8" t="s">
        <v>23</v>
      </c>
      <c r="O6" s="10">
        <f>F6/2+K6</f>
        <v>0.0007568981481481483</v>
      </c>
      <c r="P6" s="11"/>
      <c r="Q6" s="10">
        <f>F6*1.25</f>
        <v>0.001848842592592593</v>
      </c>
      <c r="R6" s="43">
        <f>F6*1.175</f>
        <v>0.0017379120370370374</v>
      </c>
      <c r="S6" s="43"/>
      <c r="T6" s="43">
        <f>F6*1.075</f>
        <v>0.0015900046296296298</v>
      </c>
      <c r="U6" s="43"/>
      <c r="V6" s="8" t="s">
        <v>3</v>
      </c>
    </row>
    <row r="7" spans="1:22" ht="16.5" customHeight="1">
      <c r="A7" s="2" t="s">
        <v>4</v>
      </c>
      <c r="B7" s="2"/>
      <c r="C7" s="6">
        <v>0.003233796296296296</v>
      </c>
      <c r="D7" s="7">
        <v>0.003304398148148148</v>
      </c>
      <c r="F7" s="6">
        <f>C7*(100%-F2)</f>
        <v>0.00316912037037037</v>
      </c>
      <c r="G7" s="7">
        <f>D7*(100%-G2)</f>
        <v>0.0032383101851851848</v>
      </c>
      <c r="J7" s="2"/>
      <c r="K7" s="7">
        <v>1.1574074074074073E-05</v>
      </c>
      <c r="L7" s="2" t="s">
        <v>20</v>
      </c>
      <c r="M7" s="6">
        <f>M6/2-K7</f>
        <v>0.00034951388888888895</v>
      </c>
      <c r="N7" s="2" t="s">
        <v>21</v>
      </c>
      <c r="O7" s="6">
        <f>(F6-M7)/3</f>
        <v>0.0003765200617283951</v>
      </c>
      <c r="Q7" s="2" t="s">
        <v>45</v>
      </c>
      <c r="R7" s="39" t="s">
        <v>48</v>
      </c>
      <c r="S7" s="39"/>
      <c r="T7" s="39" t="s">
        <v>50</v>
      </c>
      <c r="U7" s="39"/>
      <c r="V7" s="3"/>
    </row>
    <row r="8" spans="1:22" ht="16.5" customHeight="1">
      <c r="A8" s="2" t="s">
        <v>5</v>
      </c>
      <c r="B8" s="2"/>
      <c r="C8" s="6">
        <v>0.006679398148148149</v>
      </c>
      <c r="D8" s="7">
        <v>0</v>
      </c>
      <c r="F8" s="6">
        <f>C8*(100%-F2)</f>
        <v>0.006545810185185186</v>
      </c>
      <c r="G8" s="7">
        <f>D8*(100%-G2)</f>
        <v>0</v>
      </c>
      <c r="J8" s="2"/>
      <c r="K8" s="7"/>
      <c r="L8" s="2"/>
      <c r="M8" s="6"/>
      <c r="N8" s="2"/>
      <c r="O8" s="6"/>
      <c r="Q8" s="2" t="s">
        <v>47</v>
      </c>
      <c r="R8" s="39" t="s">
        <v>49</v>
      </c>
      <c r="S8" s="39"/>
      <c r="T8" s="39" t="s">
        <v>51</v>
      </c>
      <c r="U8" s="39"/>
      <c r="V8" s="3"/>
    </row>
    <row r="9" spans="1:22" ht="16.5" customHeight="1">
      <c r="A9" s="2" t="s">
        <v>6</v>
      </c>
      <c r="B9" s="2"/>
      <c r="C9" s="6">
        <v>0</v>
      </c>
      <c r="D9" s="7">
        <v>0</v>
      </c>
      <c r="F9" s="6">
        <f>C9*(100%-F2)</f>
        <v>0</v>
      </c>
      <c r="G9" s="7">
        <f>D9*(100%-G2)</f>
        <v>0</v>
      </c>
      <c r="J9" s="8" t="s">
        <v>4</v>
      </c>
      <c r="K9" s="9">
        <v>2.3148148148148147E-05</v>
      </c>
      <c r="L9" s="8" t="s">
        <v>24</v>
      </c>
      <c r="M9" s="10">
        <f>F7/2-K9</f>
        <v>0.0015614120370370367</v>
      </c>
      <c r="N9" s="8" t="s">
        <v>25</v>
      </c>
      <c r="O9" s="10">
        <f>F7/2+K9</f>
        <v>0.0016077083333333332</v>
      </c>
      <c r="P9" s="11"/>
      <c r="Q9" s="12">
        <f>F7*1.25</f>
        <v>0.003961400462962963</v>
      </c>
      <c r="R9" s="43">
        <f>F7*1.175</f>
        <v>0.003723716435185185</v>
      </c>
      <c r="S9" s="43"/>
      <c r="T9" s="43">
        <f>F7*1.075</f>
        <v>0.0034068043981481475</v>
      </c>
      <c r="U9" s="43"/>
      <c r="V9" s="8" t="s">
        <v>4</v>
      </c>
    </row>
    <row r="10" spans="1:22" ht="16.5" customHeight="1">
      <c r="A10" s="2" t="s">
        <v>7</v>
      </c>
      <c r="B10" s="2"/>
      <c r="C10" s="6">
        <v>0.0004062500000000001</v>
      </c>
      <c r="D10" s="7">
        <v>0.0004166666666666667</v>
      </c>
      <c r="F10" s="6">
        <f>C10*(100%-F2)</f>
        <v>0.0003981250000000001</v>
      </c>
      <c r="G10" s="7">
        <f>D10*(100%-G2)</f>
        <v>0.00040833333333333336</v>
      </c>
      <c r="J10" s="2"/>
      <c r="K10" s="7">
        <v>1.736111111111111E-05</v>
      </c>
      <c r="L10" s="2" t="s">
        <v>22</v>
      </c>
      <c r="M10" s="6">
        <f>M9/2-K10</f>
        <v>0.0007633449074074072</v>
      </c>
      <c r="N10" s="2" t="s">
        <v>23</v>
      </c>
      <c r="O10" s="6">
        <f>(F7-M10)/3</f>
        <v>0.0008019251543209876</v>
      </c>
      <c r="R10" s="43">
        <f>(C5+B5)*4</f>
        <v>0.0034629629629629633</v>
      </c>
      <c r="S10" s="43"/>
      <c r="V10" s="3"/>
    </row>
    <row r="11" spans="1:22" ht="16.5" customHeight="1">
      <c r="A11" s="2" t="s">
        <v>8</v>
      </c>
      <c r="B11" s="2"/>
      <c r="C11" s="6">
        <v>0.0008472222222222222</v>
      </c>
      <c r="D11" s="7">
        <v>0</v>
      </c>
      <c r="F11" s="6">
        <f>C11*(100%-F2)</f>
        <v>0.0008302777777777778</v>
      </c>
      <c r="G11" s="7">
        <f>D11*(100%-G2)</f>
        <v>0</v>
      </c>
      <c r="J11" s="2"/>
      <c r="K11" s="7">
        <v>1.1574074074074073E-05</v>
      </c>
      <c r="L11" s="2" t="s">
        <v>20</v>
      </c>
      <c r="M11" s="6">
        <f>M10/2-K11</f>
        <v>0.00037009837962962956</v>
      </c>
      <c r="N11" s="2" t="s">
        <v>21</v>
      </c>
      <c r="O11" s="6">
        <f>(F7-M11)/7</f>
        <v>0.00039986028439153434</v>
      </c>
      <c r="Q11" s="2" t="s">
        <v>45</v>
      </c>
      <c r="R11" s="39" t="s">
        <v>48</v>
      </c>
      <c r="S11" s="39"/>
      <c r="T11" s="39" t="s">
        <v>50</v>
      </c>
      <c r="U11" s="39"/>
      <c r="V11" s="3"/>
    </row>
    <row r="12" spans="1:22" ht="16.5" customHeight="1">
      <c r="A12" s="2" t="s">
        <v>9</v>
      </c>
      <c r="B12" s="2"/>
      <c r="C12" s="6">
        <v>0.0020266203703703705</v>
      </c>
      <c r="D12" s="7">
        <v>0</v>
      </c>
      <c r="F12" s="6">
        <f>C12*(100%-F2)</f>
        <v>0.001986087962962963</v>
      </c>
      <c r="G12" s="7">
        <f>D12*(100%-G2)</f>
        <v>0</v>
      </c>
      <c r="J12" s="2"/>
      <c r="K12" s="7"/>
      <c r="L12" s="2"/>
      <c r="M12" s="6"/>
      <c r="N12" s="2"/>
      <c r="O12" s="6"/>
      <c r="Q12" s="2" t="s">
        <v>47</v>
      </c>
      <c r="R12" s="39" t="s">
        <v>49</v>
      </c>
      <c r="S12" s="39"/>
      <c r="T12" s="39" t="s">
        <v>51</v>
      </c>
      <c r="U12" s="39"/>
      <c r="V12" s="3"/>
    </row>
    <row r="13" spans="1:23" ht="16.5" customHeight="1">
      <c r="A13" s="2" t="s">
        <v>10</v>
      </c>
      <c r="B13" s="2"/>
      <c r="C13" s="6">
        <v>0.0004502314814814815</v>
      </c>
      <c r="D13" s="7">
        <v>0.0004652777777777778</v>
      </c>
      <c r="F13" s="6">
        <f>C13*(100%-F2)</f>
        <v>0.0004412268518518519</v>
      </c>
      <c r="G13" s="7">
        <f>D13*(100%-G2)</f>
        <v>0.0004559722222222222</v>
      </c>
      <c r="J13" s="8" t="s">
        <v>5</v>
      </c>
      <c r="K13" s="9">
        <v>2.3148148148148147E-05</v>
      </c>
      <c r="L13" s="8" t="s">
        <v>26</v>
      </c>
      <c r="M13" s="10">
        <f>F8/2-K13</f>
        <v>0.003249756944444445</v>
      </c>
      <c r="N13" s="8" t="s">
        <v>27</v>
      </c>
      <c r="O13" s="10">
        <f>F8/2+K13</f>
        <v>0.003296053240740741</v>
      </c>
      <c r="P13" s="11"/>
      <c r="Q13" s="10">
        <f>F8*1.25</f>
        <v>0.008182262731481482</v>
      </c>
      <c r="R13" s="43">
        <f>F8*1.175</f>
        <v>0.007691326967592594</v>
      </c>
      <c r="S13" s="43"/>
      <c r="T13" s="43">
        <f>F8*1.075</f>
        <v>0.007036745949074074</v>
      </c>
      <c r="U13" s="43"/>
      <c r="V13" s="8" t="s">
        <v>5</v>
      </c>
      <c r="W13" s="13"/>
    </row>
    <row r="14" spans="1:22" ht="16.5" customHeight="1">
      <c r="A14" s="2" t="s">
        <v>11</v>
      </c>
      <c r="B14" s="2"/>
      <c r="C14" s="6">
        <v>0.0009594907407407407</v>
      </c>
      <c r="D14" s="7">
        <v>0.000982638888888889</v>
      </c>
      <c r="F14" s="6">
        <f>C14*(100%-F2)</f>
        <v>0.0009403009259259258</v>
      </c>
      <c r="G14" s="7">
        <f>D14*(100%-G2)</f>
        <v>0.0009629861111111112</v>
      </c>
      <c r="J14" s="2"/>
      <c r="K14" s="7">
        <v>2.3148148148148147E-05</v>
      </c>
      <c r="L14" s="2" t="s">
        <v>24</v>
      </c>
      <c r="M14" s="6">
        <f>M13/2-K14</f>
        <v>0.0016017303240740742</v>
      </c>
      <c r="N14" s="2" t="s">
        <v>25</v>
      </c>
      <c r="O14" s="6">
        <f>F8/4+K14</f>
        <v>0.0016596006944444447</v>
      </c>
      <c r="V14" s="3"/>
    </row>
    <row r="15" spans="1:22" ht="16.5" customHeight="1">
      <c r="A15" s="2" t="s">
        <v>12</v>
      </c>
      <c r="B15" s="2"/>
      <c r="C15" s="6">
        <v>0.002025462962962963</v>
      </c>
      <c r="D15" s="7">
        <v>0.0022407407407407406</v>
      </c>
      <c r="F15" s="6">
        <f>C15*(100%-F2)</f>
        <v>0.0019849537037037036</v>
      </c>
      <c r="G15" s="7">
        <f>D15*(100%-G2)</f>
        <v>0.002195925925925926</v>
      </c>
      <c r="J15" s="2"/>
      <c r="K15" s="7">
        <v>1.736111111111111E-05</v>
      </c>
      <c r="L15" s="2" t="s">
        <v>22</v>
      </c>
      <c r="M15" s="6">
        <f>M14/2-K15</f>
        <v>0.000783504050925926</v>
      </c>
      <c r="N15" s="2" t="s">
        <v>23</v>
      </c>
      <c r="O15" s="6">
        <f>(F8-M15)/7</f>
        <v>0.0008231865906084657</v>
      </c>
      <c r="V15" s="3"/>
    </row>
    <row r="16" spans="1:23" ht="16.5" customHeight="1">
      <c r="A16" s="2" t="s">
        <v>13</v>
      </c>
      <c r="B16" s="2"/>
      <c r="C16" s="6">
        <v>0.00037384259259259255</v>
      </c>
      <c r="D16" s="7">
        <v>0.00036805555555555555</v>
      </c>
      <c r="F16" s="6">
        <f>C16*(100%-F2)</f>
        <v>0.00036636574074074067</v>
      </c>
      <c r="G16" s="7">
        <f>D16*(100%-G2)</f>
        <v>0.0003606944444444444</v>
      </c>
      <c r="J16" s="2"/>
      <c r="K16" s="7">
        <v>1.1574074074074073E-05</v>
      </c>
      <c r="L16" s="2" t="s">
        <v>20</v>
      </c>
      <c r="M16" s="6">
        <f>M15/2-K16</f>
        <v>0.00038017795138888894</v>
      </c>
      <c r="N16" s="2" t="s">
        <v>21</v>
      </c>
      <c r="O16" s="6">
        <f>(F8-M16)/15</f>
        <v>0.0004110421489197531</v>
      </c>
      <c r="Q16" s="2" t="s">
        <v>45</v>
      </c>
      <c r="R16" s="39" t="s">
        <v>48</v>
      </c>
      <c r="S16" s="39"/>
      <c r="T16" s="39" t="s">
        <v>50</v>
      </c>
      <c r="U16" s="39"/>
      <c r="V16" s="3"/>
      <c r="W16" s="3"/>
    </row>
    <row r="17" spans="1:23" ht="16.5" customHeight="1">
      <c r="A17" s="2" t="s">
        <v>14</v>
      </c>
      <c r="B17" s="2"/>
      <c r="C17" s="6">
        <v>0.0008252314814814816</v>
      </c>
      <c r="D17" s="7">
        <v>0.0008761574074074074</v>
      </c>
      <c r="F17" s="6">
        <f>C17*(100%-F2)</f>
        <v>0.0008087268518518519</v>
      </c>
      <c r="G17" s="7">
        <f>D17*(100%-G2)</f>
        <v>0.0008586342592592593</v>
      </c>
      <c r="J17" s="2"/>
      <c r="K17" s="7"/>
      <c r="L17" s="2"/>
      <c r="M17" s="6"/>
      <c r="N17" s="2"/>
      <c r="O17" s="6"/>
      <c r="Q17" s="2" t="s">
        <v>47</v>
      </c>
      <c r="R17" s="39" t="s">
        <v>49</v>
      </c>
      <c r="S17" s="39"/>
      <c r="T17" s="39" t="s">
        <v>51</v>
      </c>
      <c r="U17" s="39"/>
      <c r="V17" s="3"/>
      <c r="W17" s="3"/>
    </row>
    <row r="18" spans="1:23" ht="16.5" customHeight="1">
      <c r="A18" s="2" t="s">
        <v>15</v>
      </c>
      <c r="B18" s="2"/>
      <c r="C18" s="6">
        <v>0.0018449074074074073</v>
      </c>
      <c r="D18" s="7">
        <v>0</v>
      </c>
      <c r="F18" s="6">
        <f>C18*(100%-F2)</f>
        <v>0.0018080092592592592</v>
      </c>
      <c r="G18" s="7">
        <f>D18*(100%-G2)</f>
        <v>0</v>
      </c>
      <c r="J18" s="8" t="s">
        <v>6</v>
      </c>
      <c r="K18" s="9">
        <v>2.3148148148148147E-05</v>
      </c>
      <c r="L18" s="8" t="s">
        <v>28</v>
      </c>
      <c r="M18" s="10">
        <f>(F9/15)*8-K18</f>
        <v>-2.3148148148148147E-05</v>
      </c>
      <c r="N18" s="8" t="s">
        <v>29</v>
      </c>
      <c r="O18" s="10">
        <f>(F9/15)*8+K18</f>
        <v>2.3148148148148147E-05</v>
      </c>
      <c r="P18" s="11"/>
      <c r="Q18" s="10">
        <f>F9*1.25</f>
        <v>0</v>
      </c>
      <c r="R18" s="43">
        <f>F9*1.175</f>
        <v>0</v>
      </c>
      <c r="S18" s="43"/>
      <c r="T18" s="43">
        <f>F9*1.075</f>
        <v>0</v>
      </c>
      <c r="U18" s="43"/>
      <c r="V18" s="8" t="s">
        <v>6</v>
      </c>
      <c r="W18" s="13"/>
    </row>
    <row r="19" spans="1:22" ht="16.5" customHeight="1">
      <c r="A19" s="2" t="s">
        <v>16</v>
      </c>
      <c r="B19" s="2"/>
      <c r="C19" s="6">
        <v>0.0017245370370370372</v>
      </c>
      <c r="D19" s="7">
        <v>0.0018136574074074077</v>
      </c>
      <c r="F19" s="6">
        <f>C19*(100%-F2)</f>
        <v>0.0016900462962962965</v>
      </c>
      <c r="G19" s="7">
        <f>D19*(100%-G2)</f>
        <v>0.0017773842592592596</v>
      </c>
      <c r="J19" s="2"/>
      <c r="K19" s="7">
        <v>2.3148148148148147E-05</v>
      </c>
      <c r="L19" s="2" t="s">
        <v>26</v>
      </c>
      <c r="M19" s="6">
        <f>M18/2-K19</f>
        <v>-3.472222222222222E-05</v>
      </c>
      <c r="N19" s="2" t="s">
        <v>27</v>
      </c>
      <c r="O19" s="6">
        <f>((F9-M19)/11)*4</f>
        <v>1.2626262626262626E-05</v>
      </c>
      <c r="V19" s="3"/>
    </row>
    <row r="20" spans="1:22" ht="16.5" customHeight="1">
      <c r="A20" s="2" t="s">
        <v>17</v>
      </c>
      <c r="B20" s="2"/>
      <c r="C20" s="6">
        <v>0.0037997685185185183</v>
      </c>
      <c r="D20" s="7">
        <v>0.0038194444444444443</v>
      </c>
      <c r="F20" s="6">
        <f>C20*(100%-F2)</f>
        <v>0.003723773148148148</v>
      </c>
      <c r="G20" s="7">
        <f>D20*(100%-G2)</f>
        <v>0.0037430555555555555</v>
      </c>
      <c r="J20" s="2"/>
      <c r="K20" s="7">
        <v>2.3148148148148147E-05</v>
      </c>
      <c r="L20" s="2" t="s">
        <v>24</v>
      </c>
      <c r="M20" s="6">
        <f>M19/2-K20</f>
        <v>-4.050925925925926E-05</v>
      </c>
      <c r="N20" s="2" t="s">
        <v>25</v>
      </c>
      <c r="O20" s="6">
        <f>((F9-M20)/13)*2</f>
        <v>6.232193732193732E-06</v>
      </c>
      <c r="V20" s="3"/>
    </row>
    <row r="21" spans="10:22" ht="16.5" customHeight="1">
      <c r="J21" s="2"/>
      <c r="K21" s="7">
        <v>1.736111111111111E-05</v>
      </c>
      <c r="L21" s="2" t="s">
        <v>22</v>
      </c>
      <c r="M21" s="6">
        <f>M20/2-K21</f>
        <v>-3.7615740740740744E-05</v>
      </c>
      <c r="N21" s="2" t="s">
        <v>23</v>
      </c>
      <c r="O21" s="6">
        <f>((F9-M21)/14)</f>
        <v>2.6868386243386245E-06</v>
      </c>
      <c r="V21" s="3"/>
    </row>
    <row r="22" spans="1:23" ht="16.5" customHeight="1">
      <c r="A22" s="39" t="s">
        <v>32</v>
      </c>
      <c r="B22" s="39"/>
      <c r="C22" s="39"/>
      <c r="F22" s="39" t="s">
        <v>43</v>
      </c>
      <c r="G22" s="39"/>
      <c r="J22" s="2"/>
      <c r="K22" s="7">
        <v>1.1574074074074073E-05</v>
      </c>
      <c r="L22" s="2" t="s">
        <v>20</v>
      </c>
      <c r="M22" s="6">
        <f>M21/2-K22</f>
        <v>-3.0381944444444444E-05</v>
      </c>
      <c r="N22" s="2" t="s">
        <v>21</v>
      </c>
      <c r="O22" s="6">
        <f>((F9-M22)/29)</f>
        <v>1.0476532567049809E-06</v>
      </c>
      <c r="Q22" s="2" t="s">
        <v>45</v>
      </c>
      <c r="R22" s="39" t="s">
        <v>48</v>
      </c>
      <c r="S22" s="39"/>
      <c r="T22" s="39" t="s">
        <v>50</v>
      </c>
      <c r="U22" s="39"/>
      <c r="V22" s="3"/>
      <c r="W22" s="3"/>
    </row>
    <row r="23" spans="1:23" ht="16.5" customHeight="1">
      <c r="A23" s="2" t="s">
        <v>36</v>
      </c>
      <c r="B23" s="7">
        <v>1.1574074074074073E-05</v>
      </c>
      <c r="C23" s="7">
        <f>(M4/2)-B23</f>
        <v>0.00015221064814814814</v>
      </c>
      <c r="F23" s="2" t="s">
        <v>35</v>
      </c>
      <c r="G23" s="2"/>
      <c r="J23" s="2"/>
      <c r="K23" s="2"/>
      <c r="L23" s="2"/>
      <c r="M23" s="14"/>
      <c r="N23" s="2"/>
      <c r="O23" s="14"/>
      <c r="Q23" s="2" t="s">
        <v>47</v>
      </c>
      <c r="R23" s="39" t="s">
        <v>49</v>
      </c>
      <c r="S23" s="39"/>
      <c r="T23" s="39" t="s">
        <v>51</v>
      </c>
      <c r="U23" s="39"/>
      <c r="V23" s="3"/>
      <c r="W23" s="3"/>
    </row>
    <row r="24" spans="1:23" ht="16.5" customHeight="1">
      <c r="A24" s="2" t="s">
        <v>33</v>
      </c>
      <c r="B24" s="7">
        <v>1.1574074074074073E-05</v>
      </c>
      <c r="C24" s="7">
        <f>(M24/2)-B24</f>
        <v>0.00019020833333333333</v>
      </c>
      <c r="F24" s="2" t="s">
        <v>33</v>
      </c>
      <c r="G24" s="2"/>
      <c r="J24" s="8" t="s">
        <v>8</v>
      </c>
      <c r="K24" s="9">
        <v>1.1574074074074073E-05</v>
      </c>
      <c r="L24" s="8" t="s">
        <v>20</v>
      </c>
      <c r="M24" s="10">
        <f>F11/2-K24</f>
        <v>0.0004035648148148148</v>
      </c>
      <c r="N24" s="8" t="s">
        <v>21</v>
      </c>
      <c r="O24" s="10">
        <f>F11/2+K24</f>
        <v>0.00042671296296296294</v>
      </c>
      <c r="P24" s="11"/>
      <c r="Q24" s="10">
        <f>F11*1.25</f>
        <v>0.0010378472222222221</v>
      </c>
      <c r="R24" s="43">
        <f>F11*1.175</f>
        <v>0.0009755763888888889</v>
      </c>
      <c r="S24" s="43"/>
      <c r="T24" s="43">
        <f>F11*1.075</f>
        <v>0.0008925486111111111</v>
      </c>
      <c r="U24" s="43"/>
      <c r="V24" s="8" t="s">
        <v>8</v>
      </c>
      <c r="W24" s="13"/>
    </row>
    <row r="25" spans="1:23" ht="16.5" customHeight="1">
      <c r="A25" s="2" t="s">
        <v>34</v>
      </c>
      <c r="B25" s="7">
        <v>1.1574074074074073E-05</v>
      </c>
      <c r="C25" s="7">
        <f>(M28/2)-B25</f>
        <v>0.0002148206018518518</v>
      </c>
      <c r="F25" s="2" t="s">
        <v>34</v>
      </c>
      <c r="G25" s="2"/>
      <c r="J25" s="8" t="s">
        <v>9</v>
      </c>
      <c r="K25" s="9">
        <v>1.736111111111111E-05</v>
      </c>
      <c r="L25" s="8" t="s">
        <v>22</v>
      </c>
      <c r="M25" s="10">
        <f>F12/2-K25</f>
        <v>0.0009756828703703704</v>
      </c>
      <c r="N25" s="8" t="s">
        <v>23</v>
      </c>
      <c r="O25" s="10">
        <f>F12/2+K25</f>
        <v>0.0010104050925925925</v>
      </c>
      <c r="P25" s="11"/>
      <c r="Q25" s="10">
        <f>F12*1.25</f>
        <v>0.002482609953703704</v>
      </c>
      <c r="R25" s="43">
        <f>F12*1.175</f>
        <v>0.0023336533564814817</v>
      </c>
      <c r="S25" s="43"/>
      <c r="T25" s="43">
        <f>F12*1.075</f>
        <v>0.002135044560185185</v>
      </c>
      <c r="U25" s="43"/>
      <c r="V25" s="8" t="s">
        <v>9</v>
      </c>
      <c r="W25" s="13"/>
    </row>
    <row r="26" spans="1:23" ht="16.5" customHeight="1">
      <c r="A26" s="2" t="s">
        <v>35</v>
      </c>
      <c r="B26" s="7">
        <v>1.1574074074074073E-05</v>
      </c>
      <c r="C26" s="7">
        <f>(M32/2)-B26</f>
        <v>0.00018192708333333334</v>
      </c>
      <c r="F26" s="2" t="s">
        <v>36</v>
      </c>
      <c r="G26" s="2"/>
      <c r="J26" s="2"/>
      <c r="K26" s="7">
        <v>1.1574074074074073E-05</v>
      </c>
      <c r="L26" s="2" t="s">
        <v>20</v>
      </c>
      <c r="M26" s="6">
        <f>M25/2-K26</f>
        <v>0.0004762673611111111</v>
      </c>
      <c r="N26" s="2" t="s">
        <v>21</v>
      </c>
      <c r="O26" s="6">
        <f>(F12-M26)/3</f>
        <v>0.0005032735339506173</v>
      </c>
      <c r="Q26" s="2" t="s">
        <v>45</v>
      </c>
      <c r="R26" s="39" t="s">
        <v>48</v>
      </c>
      <c r="S26" s="39"/>
      <c r="T26" s="39" t="s">
        <v>50</v>
      </c>
      <c r="U26" s="39"/>
      <c r="V26" s="3"/>
      <c r="W26" s="3"/>
    </row>
    <row r="27" spans="10:23" ht="12" customHeight="1">
      <c r="J27" s="2"/>
      <c r="K27" s="2"/>
      <c r="L27" s="2"/>
      <c r="M27" s="14"/>
      <c r="N27" s="2"/>
      <c r="O27" s="14"/>
      <c r="Q27" s="2" t="s">
        <v>47</v>
      </c>
      <c r="R27" s="39" t="s">
        <v>49</v>
      </c>
      <c r="S27" s="39"/>
      <c r="T27" s="39" t="s">
        <v>51</v>
      </c>
      <c r="U27" s="39"/>
      <c r="V27" s="3"/>
      <c r="W27" s="3"/>
    </row>
    <row r="28" spans="1:23" ht="16.5" customHeight="1">
      <c r="A28" s="39" t="s">
        <v>37</v>
      </c>
      <c r="B28" s="39"/>
      <c r="C28" s="39"/>
      <c r="D28" s="39"/>
      <c r="F28" s="39" t="s">
        <v>40</v>
      </c>
      <c r="G28" s="39"/>
      <c r="J28" s="8" t="s">
        <v>11</v>
      </c>
      <c r="K28" s="9">
        <v>1.736111111111111E-05</v>
      </c>
      <c r="L28" s="8" t="s">
        <v>20</v>
      </c>
      <c r="M28" s="10">
        <f>F14/2-K28</f>
        <v>0.0004527893518518518</v>
      </c>
      <c r="N28" s="8" t="s">
        <v>21</v>
      </c>
      <c r="O28" s="10">
        <f>F14/2+K28</f>
        <v>0.000487511574074074</v>
      </c>
      <c r="P28" s="11"/>
      <c r="Q28" s="10">
        <f>F14*1.25</f>
        <v>0.0011753761574074073</v>
      </c>
      <c r="R28" s="43">
        <f>F14*1.175</f>
        <v>0.0011048535879629629</v>
      </c>
      <c r="S28" s="43"/>
      <c r="T28" s="43">
        <f>F14*1.075</f>
        <v>0.0010108234953703703</v>
      </c>
      <c r="U28" s="43"/>
      <c r="V28" s="8" t="s">
        <v>11</v>
      </c>
      <c r="W28" s="13"/>
    </row>
    <row r="29" spans="1:23" ht="16.5" customHeight="1">
      <c r="A29" s="2"/>
      <c r="B29" s="2"/>
      <c r="C29" s="2" t="s">
        <v>38</v>
      </c>
      <c r="D29" s="2" t="s">
        <v>39</v>
      </c>
      <c r="F29" s="2" t="s">
        <v>2</v>
      </c>
      <c r="G29" s="7"/>
      <c r="J29" s="8" t="s">
        <v>12</v>
      </c>
      <c r="K29" s="9">
        <v>2.3148148148148147E-05</v>
      </c>
      <c r="L29" s="8" t="s">
        <v>22</v>
      </c>
      <c r="M29" s="10">
        <f>F15/2-K29</f>
        <v>0.0009693287037037037</v>
      </c>
      <c r="N29" s="8" t="s">
        <v>23</v>
      </c>
      <c r="O29" s="10">
        <f>F15/2+K29</f>
        <v>0.001015625</v>
      </c>
      <c r="P29" s="11"/>
      <c r="Q29" s="10">
        <f>F15*1.25</f>
        <v>0.0024811921296296296</v>
      </c>
      <c r="R29" s="43">
        <f>F15*1.175</f>
        <v>0.002332320601851852</v>
      </c>
      <c r="S29" s="43"/>
      <c r="T29" s="43">
        <f>F15*1.075</f>
        <v>0.0021338252314814813</v>
      </c>
      <c r="U29" s="43"/>
      <c r="V29" s="8" t="s">
        <v>12</v>
      </c>
      <c r="W29" s="13"/>
    </row>
    <row r="30" spans="1:23" ht="16.5" customHeight="1">
      <c r="A30" s="2" t="s">
        <v>36</v>
      </c>
      <c r="B30" s="2"/>
      <c r="C30" s="7">
        <f>(M6/4)*3</f>
        <v>0.0005416319444444445</v>
      </c>
      <c r="D30" s="7">
        <f>(O6/4)*3</f>
        <v>0.0005676736111111112</v>
      </c>
      <c r="F30" s="2" t="s">
        <v>3</v>
      </c>
      <c r="G30" s="7"/>
      <c r="J30" s="2"/>
      <c r="K30" s="7">
        <v>1.736111111111111E-05</v>
      </c>
      <c r="L30" s="2" t="s">
        <v>20</v>
      </c>
      <c r="M30" s="6">
        <f>M29/2-K30</f>
        <v>0.00046730324074074073</v>
      </c>
      <c r="N30" s="2" t="s">
        <v>21</v>
      </c>
      <c r="O30" s="6">
        <f>(F15-M30)/3</f>
        <v>0.0005058834876543209</v>
      </c>
      <c r="Q30" s="2" t="s">
        <v>45</v>
      </c>
      <c r="R30" s="39" t="s">
        <v>48</v>
      </c>
      <c r="S30" s="39"/>
      <c r="T30" s="39" t="s">
        <v>50</v>
      </c>
      <c r="U30" s="39"/>
      <c r="V30" s="3"/>
      <c r="W30" s="3"/>
    </row>
    <row r="31" spans="1:23" ht="16.5" customHeight="1">
      <c r="A31" s="2" t="s">
        <v>33</v>
      </c>
      <c r="B31" s="2"/>
      <c r="C31" s="7">
        <f>(M25/4)*3</f>
        <v>0.0007317621527777778</v>
      </c>
      <c r="D31" s="7">
        <f>(O25/4)*3</f>
        <v>0.0007578038194444444</v>
      </c>
      <c r="F31" s="2" t="s">
        <v>41</v>
      </c>
      <c r="G31" s="7"/>
      <c r="J31" s="2"/>
      <c r="K31" s="2"/>
      <c r="L31" s="2"/>
      <c r="M31" s="14"/>
      <c r="N31" s="2"/>
      <c r="O31" s="14"/>
      <c r="Q31" s="2" t="s">
        <v>47</v>
      </c>
      <c r="R31" s="39" t="s">
        <v>49</v>
      </c>
      <c r="S31" s="39"/>
      <c r="T31" s="39" t="s">
        <v>51</v>
      </c>
      <c r="U31" s="39"/>
      <c r="V31" s="3"/>
      <c r="W31" s="3"/>
    </row>
    <row r="32" spans="1:23" ht="16.5" customHeight="1">
      <c r="A32" s="2" t="s">
        <v>34</v>
      </c>
      <c r="B32" s="2"/>
      <c r="C32" s="7">
        <f>(M29/4)*3</f>
        <v>0.0007269965277777778</v>
      </c>
      <c r="D32" s="7">
        <f>(O29/4)*3</f>
        <v>0.00076171875</v>
      </c>
      <c r="F32" s="2" t="s">
        <v>42</v>
      </c>
      <c r="G32" s="7"/>
      <c r="J32" s="8" t="s">
        <v>14</v>
      </c>
      <c r="K32" s="9">
        <v>1.736111111111111E-05</v>
      </c>
      <c r="L32" s="8" t="s">
        <v>20</v>
      </c>
      <c r="M32" s="10">
        <f>F17/2-K32</f>
        <v>0.00038700231481481485</v>
      </c>
      <c r="N32" s="8" t="s">
        <v>21</v>
      </c>
      <c r="O32" s="10">
        <f>F17/2+K32</f>
        <v>0.0004217245370370371</v>
      </c>
      <c r="P32" s="11"/>
      <c r="Q32" s="10">
        <f>F17*1.25</f>
        <v>0.001010908564814815</v>
      </c>
      <c r="R32" s="43">
        <f>F17*1.175</f>
        <v>0.000950254050925926</v>
      </c>
      <c r="S32" s="43"/>
      <c r="T32" s="43">
        <f>F17*1.075</f>
        <v>0.0008693813657407408</v>
      </c>
      <c r="U32" s="43"/>
      <c r="V32" s="8" t="s">
        <v>14</v>
      </c>
      <c r="W32" s="13"/>
    </row>
    <row r="33" spans="1:23" ht="16.5" customHeight="1">
      <c r="A33" s="2" t="s">
        <v>35</v>
      </c>
      <c r="B33" s="2"/>
      <c r="C33" s="7">
        <f>(M33/4)*3</f>
        <v>0.0006606423611111111</v>
      </c>
      <c r="D33" s="7">
        <f>(O33/4)*3</f>
        <v>0.0006953645833333333</v>
      </c>
      <c r="J33" s="8" t="s">
        <v>15</v>
      </c>
      <c r="K33" s="9">
        <v>2.3148148148148147E-05</v>
      </c>
      <c r="L33" s="8" t="s">
        <v>22</v>
      </c>
      <c r="M33" s="10">
        <f>F18/2-K33</f>
        <v>0.0008808564814814815</v>
      </c>
      <c r="N33" s="8" t="s">
        <v>23</v>
      </c>
      <c r="O33" s="10">
        <f>F18/2+K33</f>
        <v>0.0009271527777777777</v>
      </c>
      <c r="P33" s="11"/>
      <c r="Q33" s="10">
        <f>F18*1.25</f>
        <v>0.002260011574074074</v>
      </c>
      <c r="R33" s="43">
        <f>F18*1.175</f>
        <v>0.0021244108796296297</v>
      </c>
      <c r="S33" s="43"/>
      <c r="T33" s="43">
        <f>F18*1.075</f>
        <v>0.0019436099537037035</v>
      </c>
      <c r="U33" s="43"/>
      <c r="V33" s="8" t="s">
        <v>15</v>
      </c>
      <c r="W33" s="13"/>
    </row>
    <row r="34" spans="10:15" ht="16.5" customHeight="1">
      <c r="J34" s="2"/>
      <c r="K34" s="7">
        <v>1.736111111111111E-05</v>
      </c>
      <c r="L34" s="2" t="s">
        <v>20</v>
      </c>
      <c r="M34" s="6">
        <f>M33/2-K34</f>
        <v>0.00042306712962962963</v>
      </c>
      <c r="N34" s="2" t="s">
        <v>21</v>
      </c>
      <c r="O34" s="6">
        <f>(F18-M34)/3</f>
        <v>0.0004616473765432099</v>
      </c>
    </row>
    <row r="37" spans="17:18" ht="16.5" customHeight="1">
      <c r="Q37" s="3"/>
      <c r="R37" s="3"/>
    </row>
    <row r="38" spans="17:18" ht="16.5" customHeight="1">
      <c r="Q38" s="3"/>
      <c r="R38" s="3"/>
    </row>
    <row r="39" spans="17:18" ht="16.5" customHeight="1">
      <c r="Q39" s="3"/>
      <c r="R39" s="3"/>
    </row>
    <row r="40" spans="17:18" ht="16.5" customHeight="1">
      <c r="Q40" s="3"/>
      <c r="R40" s="3"/>
    </row>
    <row r="41" spans="17:18" ht="16.5" customHeight="1">
      <c r="Q41" s="3"/>
      <c r="R41" s="3"/>
    </row>
    <row r="44" spans="1:10" ht="16.5" customHeight="1">
      <c r="A44" s="44" t="s">
        <v>52</v>
      </c>
      <c r="B44" s="45"/>
      <c r="C44" s="45"/>
      <c r="D44" s="45"/>
      <c r="E44" s="45"/>
      <c r="F44" s="45"/>
      <c r="G44" s="45"/>
      <c r="H44" s="45"/>
      <c r="I44" s="45"/>
      <c r="J44" s="46"/>
    </row>
    <row r="45" spans="1:10" ht="16.5" customHeight="1">
      <c r="A45" s="15"/>
      <c r="B45" s="16"/>
      <c r="C45" s="16" t="s">
        <v>35</v>
      </c>
      <c r="D45" s="16" t="s">
        <v>53</v>
      </c>
      <c r="E45" s="16"/>
      <c r="F45" s="16" t="s">
        <v>54</v>
      </c>
      <c r="G45" s="16" t="s">
        <v>55</v>
      </c>
      <c r="H45" s="16"/>
      <c r="I45" s="16"/>
      <c r="J45" s="16" t="s">
        <v>56</v>
      </c>
    </row>
    <row r="46" spans="1:10" ht="16.5" customHeight="1">
      <c r="A46" s="17" t="s">
        <v>57</v>
      </c>
      <c r="B46" s="18"/>
      <c r="C46" s="19">
        <f>C17</f>
        <v>0.0008252314814814816</v>
      </c>
      <c r="D46" s="19">
        <f>C11</f>
        <v>0.0008472222222222222</v>
      </c>
      <c r="E46" s="19"/>
      <c r="F46" s="19">
        <f>C14</f>
        <v>0.0009594907407407407</v>
      </c>
      <c r="G46" s="19">
        <f>C5</f>
        <v>0.0006921296296296297</v>
      </c>
      <c r="H46" s="20"/>
      <c r="I46" s="20"/>
      <c r="J46" s="21"/>
    </row>
    <row r="47" spans="1:10" ht="16.5" customHeight="1">
      <c r="A47" s="17" t="s">
        <v>58</v>
      </c>
      <c r="B47" s="18"/>
      <c r="C47" s="19">
        <f>C18</f>
        <v>0.0018449074074074073</v>
      </c>
      <c r="D47" s="19">
        <f>C12</f>
        <v>0.0020266203703703705</v>
      </c>
      <c r="E47" s="19"/>
      <c r="F47" s="19">
        <f>C15</f>
        <v>0.002025462962962963</v>
      </c>
      <c r="G47" s="19">
        <f>C6</f>
        <v>0.0015092592592592595</v>
      </c>
      <c r="H47" s="20"/>
      <c r="I47" s="20"/>
      <c r="J47" s="21"/>
    </row>
    <row r="48" spans="1:10" ht="16.5" customHeight="1">
      <c r="A48" s="17" t="s">
        <v>59</v>
      </c>
      <c r="B48" s="18"/>
      <c r="C48" s="19">
        <f>C47-(C46*2)</f>
        <v>0.00019444444444444414</v>
      </c>
      <c r="D48" s="19">
        <f>D47-(D46*2)</f>
        <v>0.0003321759259259261</v>
      </c>
      <c r="E48" s="19"/>
      <c r="F48" s="19">
        <f>F47-(F46*2)</f>
        <v>0.00010648148148148149</v>
      </c>
      <c r="G48" s="19">
        <f>G47-(G46*2)</f>
        <v>0.0001250000000000001</v>
      </c>
      <c r="H48" s="20"/>
      <c r="I48" s="20"/>
      <c r="J48" s="21"/>
    </row>
    <row r="49" spans="1:10" ht="16.5" customHeight="1">
      <c r="A49" s="22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6.5" customHeight="1">
      <c r="A50" s="17" t="s">
        <v>60</v>
      </c>
      <c r="B50" s="18"/>
      <c r="C50" s="19">
        <f>C46</f>
        <v>0.0008252314814814816</v>
      </c>
      <c r="D50" s="19">
        <f>D46</f>
        <v>0.0008472222222222222</v>
      </c>
      <c r="E50" s="19"/>
      <c r="F50" s="19">
        <f>F46</f>
        <v>0.0009594907407407407</v>
      </c>
      <c r="G50" s="19">
        <f>G46</f>
        <v>0.0006921296296296297</v>
      </c>
      <c r="H50" s="20"/>
      <c r="I50" s="20"/>
      <c r="J50" s="21"/>
    </row>
    <row r="51" spans="1:10" ht="16.5" customHeight="1">
      <c r="A51" s="23">
        <v>0.06</v>
      </c>
      <c r="B51" s="24"/>
      <c r="C51" s="19">
        <f>C50*0.06</f>
        <v>4.951388888888889E-05</v>
      </c>
      <c r="D51" s="19">
        <f>D50*0.06</f>
        <v>5.083333333333333E-05</v>
      </c>
      <c r="E51" s="19"/>
      <c r="F51" s="19">
        <f>F50*0.06</f>
        <v>5.756944444444444E-05</v>
      </c>
      <c r="G51" s="19">
        <f>G50*0.06</f>
        <v>4.152777777777778E-05</v>
      </c>
      <c r="H51" s="20"/>
      <c r="I51" s="20"/>
      <c r="J51" s="21"/>
    </row>
    <row r="52" spans="1:10" ht="16.5" customHeight="1">
      <c r="A52" s="17" t="s">
        <v>61</v>
      </c>
      <c r="B52" s="18"/>
      <c r="C52" s="19">
        <f>(C50+C51)*2</f>
        <v>0.001749490740740741</v>
      </c>
      <c r="D52" s="19">
        <f>(D50+D51)*2</f>
        <v>0.001796111111111111</v>
      </c>
      <c r="E52" s="19"/>
      <c r="F52" s="19">
        <f>(F50+F51)*2</f>
        <v>0.00203412037037037</v>
      </c>
      <c r="G52" s="19">
        <f>(G50+G51)*2</f>
        <v>0.001467314814814815</v>
      </c>
      <c r="H52" s="20"/>
      <c r="I52" s="20"/>
      <c r="J52" s="21"/>
    </row>
    <row r="53" spans="1:10" ht="16.5" customHeight="1" thickBot="1">
      <c r="A53" s="17" t="s">
        <v>59</v>
      </c>
      <c r="B53" s="18"/>
      <c r="C53" s="19">
        <f>C47-C52</f>
        <v>9.541666666666639E-05</v>
      </c>
      <c r="D53" s="19">
        <f>D47-D52</f>
        <v>0.0002305092592592595</v>
      </c>
      <c r="E53" s="19"/>
      <c r="F53" s="19">
        <f>F47-F52</f>
        <v>-8.657407407407312E-06</v>
      </c>
      <c r="G53" s="19">
        <f>G47-G52</f>
        <v>4.1944444444444494E-05</v>
      </c>
      <c r="H53" s="20"/>
      <c r="I53" s="20"/>
      <c r="J53" s="21"/>
    </row>
    <row r="54" spans="1:10" ht="16.5" customHeight="1">
      <c r="A54" s="22"/>
      <c r="B54" s="21"/>
      <c r="C54" s="21"/>
      <c r="D54" s="21"/>
      <c r="E54" s="21"/>
      <c r="F54" s="21"/>
      <c r="G54" s="21"/>
      <c r="H54" s="21"/>
      <c r="I54" s="21"/>
      <c r="J54" s="25" t="s">
        <v>74</v>
      </c>
    </row>
    <row r="55" spans="1:10" ht="16.5" customHeight="1" thickBot="1">
      <c r="A55" s="17" t="s">
        <v>60</v>
      </c>
      <c r="B55" s="18"/>
      <c r="C55" s="19">
        <f>C46</f>
        <v>0.0008252314814814816</v>
      </c>
      <c r="D55" s="19">
        <f>D46</f>
        <v>0.0008472222222222222</v>
      </c>
      <c r="E55" s="19"/>
      <c r="F55" s="19">
        <f>F46</f>
        <v>0.0009594907407407407</v>
      </c>
      <c r="G55" s="19">
        <f>G46</f>
        <v>0.0006921296296296297</v>
      </c>
      <c r="H55" s="20"/>
      <c r="I55" s="20"/>
      <c r="J55" s="26">
        <f>C20</f>
        <v>0.0037997685185185183</v>
      </c>
    </row>
    <row r="56" spans="1:10" ht="16.5" customHeight="1">
      <c r="A56" s="23">
        <v>0.08</v>
      </c>
      <c r="B56" s="24"/>
      <c r="C56" s="19">
        <f>C55*0.08</f>
        <v>6.601851851851853E-05</v>
      </c>
      <c r="D56" s="19">
        <f>D55*0.08</f>
        <v>6.777777777777778E-05</v>
      </c>
      <c r="E56" s="19"/>
      <c r="F56" s="19">
        <f>F55*0.08</f>
        <v>7.675925925925926E-05</v>
      </c>
      <c r="G56" s="27">
        <f>G55*0.08</f>
        <v>5.537037037037037E-05</v>
      </c>
      <c r="H56" s="20"/>
      <c r="I56" s="20"/>
      <c r="J56" s="28" t="s">
        <v>62</v>
      </c>
    </row>
    <row r="57" spans="1:10" ht="16.5" customHeight="1" thickBot="1">
      <c r="A57" s="17" t="s">
        <v>63</v>
      </c>
      <c r="B57" s="18"/>
      <c r="C57" s="19">
        <f>C55+C56</f>
        <v>0.0008912500000000001</v>
      </c>
      <c r="D57" s="19">
        <f>D55+D56</f>
        <v>0.000915</v>
      </c>
      <c r="E57" s="19"/>
      <c r="F57" s="19">
        <f>F55+F56</f>
        <v>0.0010362499999999998</v>
      </c>
      <c r="G57" s="27">
        <f>G55+G56</f>
        <v>0.0007475</v>
      </c>
      <c r="H57" s="20"/>
      <c r="I57" s="20"/>
      <c r="J57" s="26">
        <f>C57+D57+F57+G57</f>
        <v>0.00359</v>
      </c>
    </row>
    <row r="58" spans="1:10" ht="16.5" customHeight="1">
      <c r="A58" s="22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16.5" customHeight="1">
      <c r="A59" s="17" t="s">
        <v>64</v>
      </c>
      <c r="B59" s="18"/>
      <c r="C59" s="29">
        <f>C57/J57</f>
        <v>0.24825905292479114</v>
      </c>
      <c r="D59" s="29">
        <f>D57/J57</f>
        <v>0.254874651810585</v>
      </c>
      <c r="E59" s="29"/>
      <c r="F59" s="29">
        <f>F57/J57</f>
        <v>0.28864902506963785</v>
      </c>
      <c r="G59" s="29">
        <f>G57/J57</f>
        <v>0.2082172701949861</v>
      </c>
      <c r="H59" s="30"/>
      <c r="I59" s="30"/>
      <c r="J59" s="21"/>
    </row>
    <row r="60" spans="1:10" ht="16.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16.5" customHeight="1">
      <c r="A61" s="17" t="s">
        <v>61</v>
      </c>
      <c r="B61" s="18"/>
      <c r="C61" s="19">
        <f>C52</f>
        <v>0.001749490740740741</v>
      </c>
      <c r="D61" s="19">
        <f>D52</f>
        <v>0.001796111111111111</v>
      </c>
      <c r="E61" s="19"/>
      <c r="F61" s="19">
        <f>F52</f>
        <v>0.00203412037037037</v>
      </c>
      <c r="G61" s="19">
        <f>G52</f>
        <v>0.001467314814814815</v>
      </c>
      <c r="H61" s="20"/>
      <c r="I61" s="20"/>
      <c r="J61" s="21"/>
    </row>
    <row r="62" spans="1:10" ht="16.5" customHeight="1">
      <c r="A62" s="17" t="s">
        <v>65</v>
      </c>
      <c r="B62" s="18"/>
      <c r="C62" s="19">
        <f>C61*2</f>
        <v>0.003498981481481482</v>
      </c>
      <c r="D62" s="19">
        <f>D61*2</f>
        <v>0.003592222222222222</v>
      </c>
      <c r="E62" s="19"/>
      <c r="F62" s="19">
        <f>F61*2</f>
        <v>0.00406824074074074</v>
      </c>
      <c r="G62" s="19">
        <f>G61*2</f>
        <v>0.00293462962962963</v>
      </c>
      <c r="H62" s="20"/>
      <c r="I62" s="20"/>
      <c r="J62" s="21"/>
    </row>
    <row r="63" spans="1:10" ht="16.5" customHeight="1">
      <c r="A63" s="17" t="s">
        <v>66</v>
      </c>
      <c r="B63" s="18"/>
      <c r="C63" s="19">
        <f>C48</f>
        <v>0.00019444444444444414</v>
      </c>
      <c r="D63" s="19">
        <f>D48</f>
        <v>0.0003321759259259261</v>
      </c>
      <c r="E63" s="19"/>
      <c r="F63" s="19">
        <f>F48</f>
        <v>0.00010648148148148149</v>
      </c>
      <c r="G63" s="19">
        <f>G48</f>
        <v>0.0001250000000000001</v>
      </c>
      <c r="H63" s="20"/>
      <c r="I63" s="20"/>
      <c r="J63" s="21"/>
    </row>
    <row r="64" spans="1:10" ht="16.5" customHeight="1" thickBot="1">
      <c r="A64" s="17" t="s">
        <v>67</v>
      </c>
      <c r="B64" s="18"/>
      <c r="C64" s="19">
        <f>C62+C63</f>
        <v>0.003693425925925926</v>
      </c>
      <c r="D64" s="19">
        <f>D62+D63</f>
        <v>0.003924398148148148</v>
      </c>
      <c r="E64" s="19"/>
      <c r="F64" s="19">
        <f>F62+F63</f>
        <v>0.004174722222222222</v>
      </c>
      <c r="G64" s="19">
        <f>G62+G63</f>
        <v>0.00305962962962963</v>
      </c>
      <c r="H64" s="20"/>
      <c r="I64" s="20"/>
      <c r="J64" s="21"/>
    </row>
    <row r="65" spans="1:10" ht="16.5" customHeight="1">
      <c r="A65" s="22"/>
      <c r="B65" s="21"/>
      <c r="C65" s="21"/>
      <c r="D65" s="21"/>
      <c r="E65" s="21"/>
      <c r="F65" s="21"/>
      <c r="G65" s="21"/>
      <c r="H65" s="21"/>
      <c r="I65" s="21"/>
      <c r="J65" s="25" t="s">
        <v>75</v>
      </c>
    </row>
    <row r="66" spans="1:10" ht="16.5" customHeight="1" thickBot="1">
      <c r="A66" s="17" t="s">
        <v>57</v>
      </c>
      <c r="B66" s="18"/>
      <c r="C66" s="19">
        <f>C46</f>
        <v>0.0008252314814814816</v>
      </c>
      <c r="D66" s="19">
        <f>D46</f>
        <v>0.0008472222222222222</v>
      </c>
      <c r="E66" s="19"/>
      <c r="F66" s="19">
        <f>F46</f>
        <v>0.0009594907407407407</v>
      </c>
      <c r="G66" s="27">
        <f>G46</f>
        <v>0.0006921296296296297</v>
      </c>
      <c r="H66" s="20"/>
      <c r="I66" s="20"/>
      <c r="J66" s="26">
        <f>C19</f>
        <v>0.0017245370370370372</v>
      </c>
    </row>
    <row r="67" spans="1:10" ht="16.5" customHeight="1" thickBot="1">
      <c r="A67" s="23">
        <v>0.04</v>
      </c>
      <c r="B67" s="24"/>
      <c r="C67" s="19">
        <f>C66*0.04</f>
        <v>3.3009259259259266E-05</v>
      </c>
      <c r="D67" s="19">
        <f>D66*0.04</f>
        <v>3.388888888888889E-05</v>
      </c>
      <c r="E67" s="19"/>
      <c r="F67" s="19">
        <f>F66*0.04</f>
        <v>3.837962962962963E-05</v>
      </c>
      <c r="G67" s="27">
        <f>G66*0.04</f>
        <v>2.7685185185185186E-05</v>
      </c>
      <c r="H67" s="20"/>
      <c r="I67" s="20"/>
      <c r="J67" s="28" t="s">
        <v>68</v>
      </c>
    </row>
    <row r="68" spans="1:10" ht="16.5" customHeight="1" thickBot="1">
      <c r="A68" s="17" t="s">
        <v>69</v>
      </c>
      <c r="B68" s="18"/>
      <c r="C68" s="19">
        <f>(C66+C67)/2</f>
        <v>0.0004291203703703704</v>
      </c>
      <c r="D68" s="19">
        <f>(D66+D67)/2</f>
        <v>0.0004405555555555555</v>
      </c>
      <c r="E68" s="19"/>
      <c r="F68" s="19">
        <f>(F66+F67)/2</f>
        <v>0.0004989351851851852</v>
      </c>
      <c r="G68" s="19">
        <f>(G66+G67)/2</f>
        <v>0.0003599074074074074</v>
      </c>
      <c r="H68" s="20"/>
      <c r="I68" s="20"/>
      <c r="J68" s="31">
        <f>G68+F68+D68+C68</f>
        <v>0.0017285185185185186</v>
      </c>
    </row>
    <row r="69" ht="16.5" customHeight="1">
      <c r="A69" s="32"/>
    </row>
    <row r="70" spans="1:3" ht="16.5" customHeight="1">
      <c r="A70" s="32"/>
      <c r="C70" s="2" t="s">
        <v>70</v>
      </c>
    </row>
    <row r="71" spans="1:3" ht="16.5" customHeight="1">
      <c r="A71" s="33" t="s">
        <v>71</v>
      </c>
      <c r="B71" s="2"/>
      <c r="C71" s="7">
        <f>C57+D57</f>
        <v>0.0018062500000000001</v>
      </c>
    </row>
    <row r="72" spans="1:3" ht="16.5" customHeight="1">
      <c r="A72" s="33" t="s">
        <v>72</v>
      </c>
      <c r="B72" s="2"/>
      <c r="C72" s="7">
        <f>D57+F57</f>
        <v>0.0019512499999999999</v>
      </c>
    </row>
    <row r="73" spans="1:3" ht="16.5" customHeight="1">
      <c r="A73" s="33" t="s">
        <v>73</v>
      </c>
      <c r="B73" s="2"/>
      <c r="C73" s="7">
        <f>F57+G57</f>
        <v>0.0017837499999999997</v>
      </c>
    </row>
    <row r="83" spans="1:4" ht="16.5" customHeight="1">
      <c r="A83" s="1" t="str">
        <f>A1</f>
        <v>Paige Davies</v>
      </c>
      <c r="C83" s="1">
        <f>C1</f>
        <v>0</v>
      </c>
      <c r="D83" s="34">
        <f>D1</f>
        <v>0</v>
      </c>
    </row>
    <row r="85" spans="6:7" ht="16.5" customHeight="1">
      <c r="F85" s="4">
        <f>F2</f>
        <v>0.02</v>
      </c>
      <c r="G85" s="4">
        <f>G2</f>
        <v>0.02</v>
      </c>
    </row>
    <row r="86" spans="1:15" ht="16.5" customHeight="1">
      <c r="A86" s="2" t="s">
        <v>0</v>
      </c>
      <c r="B86" s="2"/>
      <c r="C86" s="2" t="s">
        <v>18</v>
      </c>
      <c r="D86" s="2" t="s">
        <v>19</v>
      </c>
      <c r="F86" s="5" t="s">
        <v>30</v>
      </c>
      <c r="G86" s="5" t="s">
        <v>31</v>
      </c>
      <c r="J86" s="40" t="s">
        <v>76</v>
      </c>
      <c r="K86" s="41"/>
      <c r="L86" s="41"/>
      <c r="M86" s="41"/>
      <c r="N86" s="41"/>
      <c r="O86" s="42"/>
    </row>
    <row r="87" spans="1:15" ht="16.5" customHeight="1">
      <c r="A87" s="2" t="s">
        <v>1</v>
      </c>
      <c r="B87" s="2"/>
      <c r="C87" s="7">
        <f aca="true" t="shared" si="0" ref="C87:D102">C4</f>
        <v>0.0003310185185185185</v>
      </c>
      <c r="D87" s="6">
        <f t="shared" si="0"/>
        <v>0.0003321759259259259</v>
      </c>
      <c r="F87" s="6">
        <f>C87*(100%-F85)</f>
        <v>0.00032439814814814815</v>
      </c>
      <c r="G87" s="7">
        <f>D87*(100%-G85)</f>
        <v>0.0003255324074074074</v>
      </c>
      <c r="J87" s="8" t="s">
        <v>2</v>
      </c>
      <c r="K87" s="9">
        <v>1.1574074074074073E-05</v>
      </c>
      <c r="L87" s="8" t="s">
        <v>20</v>
      </c>
      <c r="M87" s="10">
        <f>G88/2-K87</f>
        <v>0.00032813657407407406</v>
      </c>
      <c r="N87" s="8" t="s">
        <v>21</v>
      </c>
      <c r="O87" s="10">
        <f>G88/2+K87</f>
        <v>0.0003512847222222222</v>
      </c>
    </row>
    <row r="88" spans="1:15" ht="16.5" customHeight="1">
      <c r="A88" s="2" t="s">
        <v>2</v>
      </c>
      <c r="B88" s="7">
        <v>0.00017361111111111112</v>
      </c>
      <c r="C88" s="7">
        <f t="shared" si="0"/>
        <v>0.0006921296296296297</v>
      </c>
      <c r="D88" s="6">
        <f t="shared" si="0"/>
        <v>0.000693287037037037</v>
      </c>
      <c r="F88" s="6">
        <f>C88*(100%-F85)</f>
        <v>0.000678287037037037</v>
      </c>
      <c r="G88" s="7">
        <f>D88*(100%-G85)</f>
        <v>0.0006794212962962962</v>
      </c>
      <c r="J88" s="2"/>
      <c r="K88" s="7"/>
      <c r="L88" s="2"/>
      <c r="M88" s="6"/>
      <c r="N88" s="2"/>
      <c r="O88" s="6"/>
    </row>
    <row r="89" spans="1:15" ht="16.5" customHeight="1">
      <c r="A89" s="2" t="s">
        <v>3</v>
      </c>
      <c r="B89" s="2"/>
      <c r="C89" s="7">
        <f t="shared" si="0"/>
        <v>0.0015092592592592595</v>
      </c>
      <c r="D89" s="6">
        <f t="shared" si="0"/>
        <v>0.0015324074074074075</v>
      </c>
      <c r="F89" s="6">
        <f>C89*(100%-F85)</f>
        <v>0.0014790740740740743</v>
      </c>
      <c r="G89" s="7">
        <f>D89*(100%-G85)</f>
        <v>0.0015017592592592593</v>
      </c>
      <c r="J89" s="8" t="s">
        <v>3</v>
      </c>
      <c r="K89" s="9">
        <v>1.736111111111111E-05</v>
      </c>
      <c r="L89" s="8" t="s">
        <v>22</v>
      </c>
      <c r="M89" s="10">
        <f>G89/2-K89</f>
        <v>0.0007335185185185185</v>
      </c>
      <c r="N89" s="8" t="s">
        <v>23</v>
      </c>
      <c r="O89" s="10">
        <f>G89/2+K89</f>
        <v>0.0007682407407407408</v>
      </c>
    </row>
    <row r="90" spans="1:15" ht="16.5" customHeight="1">
      <c r="A90" s="2" t="s">
        <v>4</v>
      </c>
      <c r="B90" s="2"/>
      <c r="C90" s="7">
        <f t="shared" si="0"/>
        <v>0.003233796296296296</v>
      </c>
      <c r="D90" s="6">
        <f t="shared" si="0"/>
        <v>0.003304398148148148</v>
      </c>
      <c r="F90" s="6">
        <f>C90*(100%-F85)</f>
        <v>0.00316912037037037</v>
      </c>
      <c r="G90" s="7">
        <f>D90*(100%-G85)</f>
        <v>0.0032383101851851848</v>
      </c>
      <c r="J90" s="2"/>
      <c r="K90" s="7">
        <v>1.1574074074074073E-05</v>
      </c>
      <c r="L90" s="2" t="s">
        <v>20</v>
      </c>
      <c r="M90" s="6">
        <f>M89/2-K90</f>
        <v>0.0003551851851851852</v>
      </c>
      <c r="N90" s="2" t="s">
        <v>21</v>
      </c>
      <c r="O90" s="6">
        <f>(G89-M90)/3</f>
        <v>0.00038219135802469137</v>
      </c>
    </row>
    <row r="91" spans="1:15" ht="16.5" customHeight="1">
      <c r="A91" s="2" t="s">
        <v>5</v>
      </c>
      <c r="B91" s="2"/>
      <c r="C91" s="7">
        <f t="shared" si="0"/>
        <v>0.006679398148148149</v>
      </c>
      <c r="D91" s="6">
        <f t="shared" si="0"/>
        <v>0</v>
      </c>
      <c r="F91" s="6">
        <f>C91*(100%-F85)</f>
        <v>0.006545810185185186</v>
      </c>
      <c r="G91" s="7">
        <f>D91*(100%-G85)</f>
        <v>0</v>
      </c>
      <c r="J91" s="2"/>
      <c r="K91" s="7"/>
      <c r="L91" s="2"/>
      <c r="M91" s="6"/>
      <c r="N91" s="2"/>
      <c r="O91" s="6"/>
    </row>
    <row r="92" spans="1:15" ht="16.5" customHeight="1">
      <c r="A92" s="2" t="s">
        <v>6</v>
      </c>
      <c r="B92" s="2"/>
      <c r="C92" s="7">
        <f t="shared" si="0"/>
        <v>0</v>
      </c>
      <c r="D92" s="6">
        <f t="shared" si="0"/>
        <v>0</v>
      </c>
      <c r="F92" s="6">
        <f>C92*(100%-F85)</f>
        <v>0</v>
      </c>
      <c r="G92" s="7">
        <f>D92*(100%-G85)</f>
        <v>0</v>
      </c>
      <c r="J92" s="8" t="s">
        <v>4</v>
      </c>
      <c r="K92" s="9">
        <v>2.3148148148148147E-05</v>
      </c>
      <c r="L92" s="8" t="s">
        <v>24</v>
      </c>
      <c r="M92" s="10">
        <f>G90/2-K92</f>
        <v>0.0015960069444444442</v>
      </c>
      <c r="N92" s="8" t="s">
        <v>25</v>
      </c>
      <c r="O92" s="10">
        <f>G90/2+K92</f>
        <v>0.0016423032407407406</v>
      </c>
    </row>
    <row r="93" spans="1:15" ht="16.5" customHeight="1">
      <c r="A93" s="2" t="s">
        <v>7</v>
      </c>
      <c r="B93" s="2"/>
      <c r="C93" s="7">
        <f t="shared" si="0"/>
        <v>0.0004062500000000001</v>
      </c>
      <c r="D93" s="6">
        <f t="shared" si="0"/>
        <v>0.0004166666666666667</v>
      </c>
      <c r="F93" s="6">
        <f>C93*(100%-F85)</f>
        <v>0.0003981250000000001</v>
      </c>
      <c r="G93" s="7">
        <f>D93*(100%-G85)</f>
        <v>0.00040833333333333336</v>
      </c>
      <c r="J93" s="2"/>
      <c r="K93" s="7">
        <v>1.736111111111111E-05</v>
      </c>
      <c r="L93" s="2" t="s">
        <v>22</v>
      </c>
      <c r="M93" s="6">
        <f>M92/2-K93</f>
        <v>0.000780642361111111</v>
      </c>
      <c r="N93" s="2" t="s">
        <v>23</v>
      </c>
      <c r="O93" s="6">
        <f>(G90-M93)/3</f>
        <v>0.0008192226080246913</v>
      </c>
    </row>
    <row r="94" spans="1:15" ht="16.5" customHeight="1">
      <c r="A94" s="2" t="s">
        <v>8</v>
      </c>
      <c r="B94" s="2"/>
      <c r="C94" s="7">
        <f t="shared" si="0"/>
        <v>0.0008472222222222222</v>
      </c>
      <c r="D94" s="6">
        <f t="shared" si="0"/>
        <v>0</v>
      </c>
      <c r="F94" s="6">
        <f>C94*(100%-F85)</f>
        <v>0.0008302777777777778</v>
      </c>
      <c r="G94" s="7">
        <f>D94*(100%-G85)</f>
        <v>0</v>
      </c>
      <c r="J94" s="2"/>
      <c r="K94" s="7">
        <v>1.1574074074074073E-05</v>
      </c>
      <c r="L94" s="2" t="s">
        <v>20</v>
      </c>
      <c r="M94" s="6">
        <f>M93/2-K94</f>
        <v>0.0003787471064814814</v>
      </c>
      <c r="N94" s="2" t="s">
        <v>21</v>
      </c>
      <c r="O94" s="6">
        <f>(G90-M94)/7</f>
        <v>0.00040850901124338615</v>
      </c>
    </row>
    <row r="95" spans="1:15" ht="16.5" customHeight="1">
      <c r="A95" s="2" t="s">
        <v>9</v>
      </c>
      <c r="B95" s="2"/>
      <c r="C95" s="7">
        <f t="shared" si="0"/>
        <v>0.0020266203703703705</v>
      </c>
      <c r="D95" s="6">
        <f t="shared" si="0"/>
        <v>0</v>
      </c>
      <c r="F95" s="6">
        <f>C95*(100%-F85)</f>
        <v>0.001986087962962963</v>
      </c>
      <c r="G95" s="7">
        <f>D95*(100%-G85)</f>
        <v>0</v>
      </c>
      <c r="J95" s="2"/>
      <c r="K95" s="7"/>
      <c r="L95" s="2"/>
      <c r="M95" s="6"/>
      <c r="N95" s="2"/>
      <c r="O95" s="6"/>
    </row>
    <row r="96" spans="1:15" ht="16.5" customHeight="1">
      <c r="A96" s="2" t="s">
        <v>10</v>
      </c>
      <c r="B96" s="2"/>
      <c r="C96" s="7">
        <f t="shared" si="0"/>
        <v>0.0004502314814814815</v>
      </c>
      <c r="D96" s="6">
        <f t="shared" si="0"/>
        <v>0.0004652777777777778</v>
      </c>
      <c r="F96" s="6">
        <f>C96*(100%-F85)</f>
        <v>0.0004412268518518519</v>
      </c>
      <c r="G96" s="7">
        <f>D96*(100%-G85)</f>
        <v>0.0004559722222222222</v>
      </c>
      <c r="J96" s="8" t="s">
        <v>5</v>
      </c>
      <c r="K96" s="9">
        <v>2.3148148148148147E-05</v>
      </c>
      <c r="L96" s="8" t="s">
        <v>26</v>
      </c>
      <c r="M96" s="10">
        <f>G91/2-K96</f>
        <v>-2.3148148148148147E-05</v>
      </c>
      <c r="N96" s="8" t="s">
        <v>27</v>
      </c>
      <c r="O96" s="10">
        <f>G91/2+K96</f>
        <v>2.3148148148148147E-05</v>
      </c>
    </row>
    <row r="97" spans="1:15" ht="16.5" customHeight="1">
      <c r="A97" s="2" t="s">
        <v>11</v>
      </c>
      <c r="B97" s="2"/>
      <c r="C97" s="7">
        <f t="shared" si="0"/>
        <v>0.0009594907407407407</v>
      </c>
      <c r="D97" s="6">
        <f t="shared" si="0"/>
        <v>0.000982638888888889</v>
      </c>
      <c r="F97" s="6">
        <f>C97*(100%-F85)</f>
        <v>0.0009403009259259258</v>
      </c>
      <c r="G97" s="7">
        <f>D97*(100%-G85)</f>
        <v>0.0009629861111111112</v>
      </c>
      <c r="J97" s="2"/>
      <c r="K97" s="7">
        <v>2.3148148148148147E-05</v>
      </c>
      <c r="L97" s="2" t="s">
        <v>24</v>
      </c>
      <c r="M97" s="6">
        <f>M96/2-K97</f>
        <v>-3.472222222222222E-05</v>
      </c>
      <c r="N97" s="2" t="s">
        <v>25</v>
      </c>
      <c r="O97" s="6">
        <f>G91/4+K97</f>
        <v>2.3148148148148147E-05</v>
      </c>
    </row>
    <row r="98" spans="1:15" ht="16.5" customHeight="1">
      <c r="A98" s="2" t="s">
        <v>12</v>
      </c>
      <c r="B98" s="2"/>
      <c r="C98" s="7">
        <f t="shared" si="0"/>
        <v>0.002025462962962963</v>
      </c>
      <c r="D98" s="6">
        <f t="shared" si="0"/>
        <v>0.0022407407407407406</v>
      </c>
      <c r="F98" s="6">
        <f>C98*(100%-F85)</f>
        <v>0.0019849537037037036</v>
      </c>
      <c r="G98" s="7">
        <f>D98*(100%-G85)</f>
        <v>0.002195925925925926</v>
      </c>
      <c r="J98" s="2"/>
      <c r="K98" s="7">
        <v>1.736111111111111E-05</v>
      </c>
      <c r="L98" s="2" t="s">
        <v>22</v>
      </c>
      <c r="M98" s="6">
        <f>M97/2-K98</f>
        <v>-3.472222222222222E-05</v>
      </c>
      <c r="N98" s="2" t="s">
        <v>23</v>
      </c>
      <c r="O98" s="6">
        <f>(G91-M98)/7</f>
        <v>4.96031746031746E-06</v>
      </c>
    </row>
    <row r="99" spans="1:15" ht="16.5" customHeight="1">
      <c r="A99" s="2" t="s">
        <v>13</v>
      </c>
      <c r="B99" s="2"/>
      <c r="C99" s="7">
        <f t="shared" si="0"/>
        <v>0.00037384259259259255</v>
      </c>
      <c r="D99" s="6">
        <f t="shared" si="0"/>
        <v>0.00036805555555555555</v>
      </c>
      <c r="F99" s="6">
        <f>C99*(100%-F85)</f>
        <v>0.00036636574074074067</v>
      </c>
      <c r="G99" s="7">
        <f>D99*(100%-G85)</f>
        <v>0.0003606944444444444</v>
      </c>
      <c r="J99" s="2"/>
      <c r="K99" s="7">
        <v>1.1574074074074073E-05</v>
      </c>
      <c r="L99" s="2" t="s">
        <v>20</v>
      </c>
      <c r="M99" s="6">
        <f>M98/2-K99</f>
        <v>-2.8935185185185186E-05</v>
      </c>
      <c r="N99" s="2" t="s">
        <v>21</v>
      </c>
      <c r="O99" s="6">
        <f>(G91-M99)/15</f>
        <v>1.9290123456790124E-06</v>
      </c>
    </row>
    <row r="100" spans="1:15" ht="16.5" customHeight="1">
      <c r="A100" s="2" t="s">
        <v>14</v>
      </c>
      <c r="B100" s="2"/>
      <c r="C100" s="7">
        <f t="shared" si="0"/>
        <v>0.0008252314814814816</v>
      </c>
      <c r="D100" s="6">
        <f t="shared" si="0"/>
        <v>0.0008761574074074074</v>
      </c>
      <c r="F100" s="6">
        <f>C100*(100%-F85)</f>
        <v>0.0008087268518518519</v>
      </c>
      <c r="G100" s="7">
        <f>D100*(100%-G85)</f>
        <v>0.0008586342592592593</v>
      </c>
      <c r="J100" s="2"/>
      <c r="K100" s="7"/>
      <c r="L100" s="2"/>
      <c r="M100" s="6"/>
      <c r="N100" s="2"/>
      <c r="O100" s="6"/>
    </row>
    <row r="101" spans="1:15" ht="16.5" customHeight="1">
      <c r="A101" s="2" t="s">
        <v>15</v>
      </c>
      <c r="B101" s="2"/>
      <c r="C101" s="7">
        <f t="shared" si="0"/>
        <v>0.0018449074074074073</v>
      </c>
      <c r="D101" s="6">
        <f t="shared" si="0"/>
        <v>0</v>
      </c>
      <c r="F101" s="6">
        <f>C101*(100%-F85)</f>
        <v>0.0018080092592592592</v>
      </c>
      <c r="G101" s="7">
        <f>D101*(100%-G85)</f>
        <v>0</v>
      </c>
      <c r="J101" s="8" t="s">
        <v>6</v>
      </c>
      <c r="K101" s="9">
        <v>2.3148148148148147E-05</v>
      </c>
      <c r="L101" s="8" t="s">
        <v>28</v>
      </c>
      <c r="M101" s="10">
        <f>(G92/15)*8-K101</f>
        <v>-2.3148148148148147E-05</v>
      </c>
      <c r="N101" s="8" t="s">
        <v>29</v>
      </c>
      <c r="O101" s="10">
        <f>(G92/15)*8+K101</f>
        <v>2.3148148148148147E-05</v>
      </c>
    </row>
    <row r="102" spans="1:15" ht="16.5" customHeight="1">
      <c r="A102" s="2" t="s">
        <v>16</v>
      </c>
      <c r="B102" s="2"/>
      <c r="C102" s="7">
        <f t="shared" si="0"/>
        <v>0.0017245370370370372</v>
      </c>
      <c r="D102" s="6">
        <f t="shared" si="0"/>
        <v>0.0018136574074074077</v>
      </c>
      <c r="F102" s="6">
        <f>C102*(100%-F85)</f>
        <v>0.0016900462962962965</v>
      </c>
      <c r="G102" s="7">
        <f>D102*(100%-G85)</f>
        <v>0.0017773842592592596</v>
      </c>
      <c r="J102" s="2"/>
      <c r="K102" s="7">
        <v>2.3148148148148147E-05</v>
      </c>
      <c r="L102" s="2" t="s">
        <v>26</v>
      </c>
      <c r="M102" s="6">
        <f>M101/2-K102</f>
        <v>-3.472222222222222E-05</v>
      </c>
      <c r="N102" s="2" t="s">
        <v>27</v>
      </c>
      <c r="O102" s="6">
        <f>((G92-M102)/11)*4</f>
        <v>1.2626262626262626E-05</v>
      </c>
    </row>
    <row r="103" spans="1:15" ht="16.5" customHeight="1">
      <c r="A103" s="2" t="s">
        <v>17</v>
      </c>
      <c r="B103" s="2"/>
      <c r="C103" s="7">
        <f>C20</f>
        <v>0.0037997685185185183</v>
      </c>
      <c r="D103" s="6">
        <f>D20</f>
        <v>0.0038194444444444443</v>
      </c>
      <c r="F103" s="6">
        <f>C103*(100%-F85)</f>
        <v>0.003723773148148148</v>
      </c>
      <c r="G103" s="7">
        <f>D103*(100%-G85)</f>
        <v>0.0037430555555555555</v>
      </c>
      <c r="J103" s="2"/>
      <c r="K103" s="7">
        <v>2.3148148148148147E-05</v>
      </c>
      <c r="L103" s="2" t="s">
        <v>24</v>
      </c>
      <c r="M103" s="6">
        <f>M102/2-K103</f>
        <v>-4.050925925925926E-05</v>
      </c>
      <c r="N103" s="2" t="s">
        <v>25</v>
      </c>
      <c r="O103" s="6">
        <f>((G92-M103)/13)*2</f>
        <v>6.232193732193732E-06</v>
      </c>
    </row>
    <row r="104" spans="10:15" ht="16.5" customHeight="1">
      <c r="J104" s="2"/>
      <c r="K104" s="7">
        <v>1.736111111111111E-05</v>
      </c>
      <c r="L104" s="2" t="s">
        <v>22</v>
      </c>
      <c r="M104" s="6">
        <f>M103/2-K104</f>
        <v>-3.7615740740740744E-05</v>
      </c>
      <c r="N104" s="2" t="s">
        <v>23</v>
      </c>
      <c r="O104" s="6">
        <f>((G92-M104)/14)</f>
        <v>2.6868386243386245E-06</v>
      </c>
    </row>
    <row r="105" spans="10:15" ht="16.5" customHeight="1">
      <c r="J105" s="2"/>
      <c r="K105" s="7">
        <v>1.1574074074074073E-05</v>
      </c>
      <c r="L105" s="2" t="s">
        <v>20</v>
      </c>
      <c r="M105" s="6">
        <f>M104/2-K105</f>
        <v>-3.0381944444444444E-05</v>
      </c>
      <c r="N105" s="2" t="s">
        <v>21</v>
      </c>
      <c r="O105" s="6">
        <f>((G92-M105)/29)</f>
        <v>1.0476532567049809E-06</v>
      </c>
    </row>
    <row r="106" spans="10:15" ht="16.5" customHeight="1">
      <c r="J106" s="2"/>
      <c r="K106" s="2"/>
      <c r="L106" s="2"/>
      <c r="M106" s="14"/>
      <c r="N106" s="2"/>
      <c r="O106" s="14"/>
    </row>
    <row r="107" spans="10:15" ht="16.5" customHeight="1">
      <c r="J107" s="8" t="s">
        <v>8</v>
      </c>
      <c r="K107" s="9">
        <v>1.1574074074074073E-05</v>
      </c>
      <c r="L107" s="8" t="s">
        <v>20</v>
      </c>
      <c r="M107" s="10">
        <f>G94/2-K107</f>
        <v>-1.1574074074074073E-05</v>
      </c>
      <c r="N107" s="8" t="s">
        <v>21</v>
      </c>
      <c r="O107" s="10">
        <f>G94/2+K107</f>
        <v>1.1574074074074073E-05</v>
      </c>
    </row>
    <row r="108" spans="10:15" ht="16.5" customHeight="1">
      <c r="J108" s="8" t="s">
        <v>9</v>
      </c>
      <c r="K108" s="9">
        <v>1.736111111111111E-05</v>
      </c>
      <c r="L108" s="8" t="s">
        <v>22</v>
      </c>
      <c r="M108" s="10">
        <f>G95/2-K108</f>
        <v>-1.736111111111111E-05</v>
      </c>
      <c r="N108" s="8" t="s">
        <v>23</v>
      </c>
      <c r="O108" s="10">
        <f>G95/2+K108</f>
        <v>1.736111111111111E-05</v>
      </c>
    </row>
    <row r="109" spans="10:15" ht="16.5" customHeight="1">
      <c r="J109" s="2"/>
      <c r="K109" s="7">
        <v>1.1574074074074073E-05</v>
      </c>
      <c r="L109" s="2" t="s">
        <v>20</v>
      </c>
      <c r="M109" s="6">
        <f>M108/2-K109</f>
        <v>-2.025462962962963E-05</v>
      </c>
      <c r="N109" s="2" t="s">
        <v>21</v>
      </c>
      <c r="O109" s="6">
        <f>(G95-M109)/3</f>
        <v>6.751543209876543E-06</v>
      </c>
    </row>
    <row r="110" spans="10:15" ht="16.5" customHeight="1">
      <c r="J110" s="2"/>
      <c r="K110" s="2"/>
      <c r="L110" s="2"/>
      <c r="M110" s="14"/>
      <c r="N110" s="2"/>
      <c r="O110" s="14"/>
    </row>
    <row r="111" spans="10:15" ht="16.5" customHeight="1">
      <c r="J111" s="8" t="s">
        <v>11</v>
      </c>
      <c r="K111" s="9">
        <v>1.736111111111111E-05</v>
      </c>
      <c r="L111" s="8" t="s">
        <v>20</v>
      </c>
      <c r="M111" s="10">
        <f>G97/2-K111</f>
        <v>0.0004641319444444445</v>
      </c>
      <c r="N111" s="8" t="s">
        <v>21</v>
      </c>
      <c r="O111" s="10">
        <f>G97/2+K111</f>
        <v>0.0004988541666666667</v>
      </c>
    </row>
    <row r="112" spans="10:15" ht="16.5" customHeight="1">
      <c r="J112" s="8" t="s">
        <v>12</v>
      </c>
      <c r="K112" s="9">
        <v>2.3148148148148147E-05</v>
      </c>
      <c r="L112" s="8" t="s">
        <v>22</v>
      </c>
      <c r="M112" s="10">
        <f>G98/2-K112</f>
        <v>0.0010748148148148147</v>
      </c>
      <c r="N112" s="8" t="s">
        <v>23</v>
      </c>
      <c r="O112" s="10">
        <f>G98/2+K112</f>
        <v>0.0011211111111111111</v>
      </c>
    </row>
    <row r="113" spans="10:15" ht="16.5" customHeight="1">
      <c r="J113" s="2"/>
      <c r="K113" s="7">
        <v>1.736111111111111E-05</v>
      </c>
      <c r="L113" s="2" t="s">
        <v>20</v>
      </c>
      <c r="M113" s="6">
        <f>M112/2-K113</f>
        <v>0.0005200462962962962</v>
      </c>
      <c r="N113" s="2" t="s">
        <v>21</v>
      </c>
      <c r="O113" s="6">
        <f>(G98-M113)/3</f>
        <v>0.0005586265432098765</v>
      </c>
    </row>
    <row r="114" spans="10:15" ht="16.5" customHeight="1">
      <c r="J114" s="2"/>
      <c r="K114" s="2"/>
      <c r="L114" s="2"/>
      <c r="M114" s="14"/>
      <c r="N114" s="2"/>
      <c r="O114" s="14"/>
    </row>
    <row r="115" spans="10:15" ht="16.5" customHeight="1">
      <c r="J115" s="8" t="s">
        <v>14</v>
      </c>
      <c r="K115" s="9">
        <v>1.736111111111111E-05</v>
      </c>
      <c r="L115" s="8" t="s">
        <v>20</v>
      </c>
      <c r="M115" s="10">
        <f>G100/2-K115</f>
        <v>0.00041195601851851853</v>
      </c>
      <c r="N115" s="8" t="s">
        <v>21</v>
      </c>
      <c r="O115" s="10">
        <f>G100/2+K115</f>
        <v>0.00044667824074074076</v>
      </c>
    </row>
    <row r="116" spans="10:15" ht="16.5" customHeight="1">
      <c r="J116" s="8" t="s">
        <v>15</v>
      </c>
      <c r="K116" s="9">
        <v>2.3148148148148147E-05</v>
      </c>
      <c r="L116" s="8" t="s">
        <v>22</v>
      </c>
      <c r="M116" s="10">
        <f>G101/2-K116</f>
        <v>-2.3148148148148147E-05</v>
      </c>
      <c r="N116" s="8" t="s">
        <v>23</v>
      </c>
      <c r="O116" s="10">
        <f>G101/2+K116</f>
        <v>2.3148148148148147E-05</v>
      </c>
    </row>
    <row r="117" spans="10:15" ht="16.5" customHeight="1">
      <c r="J117" s="2"/>
      <c r="K117" s="7">
        <v>1.736111111111111E-05</v>
      </c>
      <c r="L117" s="2" t="s">
        <v>20</v>
      </c>
      <c r="M117" s="6">
        <f>M116/2-K117</f>
        <v>-2.8935185185185186E-05</v>
      </c>
      <c r="N117" s="2" t="s">
        <v>21</v>
      </c>
      <c r="O117" s="6">
        <f>(G101-M117)/3</f>
        <v>9.645061728395062E-06</v>
      </c>
    </row>
  </sheetData>
  <sheetProtection/>
  <mergeCells count="61">
    <mergeCell ref="J86:O86"/>
    <mergeCell ref="A44:J44"/>
    <mergeCell ref="R33:S33"/>
    <mergeCell ref="A1:D1"/>
    <mergeCell ref="R29:S29"/>
    <mergeCell ref="T29:U29"/>
    <mergeCell ref="R30:S30"/>
    <mergeCell ref="T30:U30"/>
    <mergeCell ref="T33:U33"/>
    <mergeCell ref="R31:S31"/>
    <mergeCell ref="T31:U31"/>
    <mergeCell ref="R32:S32"/>
    <mergeCell ref="T32:U32"/>
    <mergeCell ref="R26:S26"/>
    <mergeCell ref="T26:U26"/>
    <mergeCell ref="R27:S27"/>
    <mergeCell ref="T27:U27"/>
    <mergeCell ref="A28:D28"/>
    <mergeCell ref="F28:G28"/>
    <mergeCell ref="R28:S28"/>
    <mergeCell ref="T28:U28"/>
    <mergeCell ref="R23:S23"/>
    <mergeCell ref="T23:U23"/>
    <mergeCell ref="R24:S24"/>
    <mergeCell ref="T24:U24"/>
    <mergeCell ref="R25:S25"/>
    <mergeCell ref="T25:U25"/>
    <mergeCell ref="R17:S17"/>
    <mergeCell ref="T17:U17"/>
    <mergeCell ref="R18:S18"/>
    <mergeCell ref="T18:U18"/>
    <mergeCell ref="A22:C22"/>
    <mergeCell ref="F22:G22"/>
    <mergeCell ref="R22:S22"/>
    <mergeCell ref="T22:U22"/>
    <mergeCell ref="R12:S12"/>
    <mergeCell ref="T12:U12"/>
    <mergeCell ref="R13:S13"/>
    <mergeCell ref="T13:U13"/>
    <mergeCell ref="R16:S16"/>
    <mergeCell ref="T16:U16"/>
    <mergeCell ref="R8:S8"/>
    <mergeCell ref="T8:U8"/>
    <mergeCell ref="R9:S9"/>
    <mergeCell ref="T9:U9"/>
    <mergeCell ref="R10:S10"/>
    <mergeCell ref="R11:S11"/>
    <mergeCell ref="T11:U11"/>
    <mergeCell ref="R4:S4"/>
    <mergeCell ref="T4:U4"/>
    <mergeCell ref="R6:S6"/>
    <mergeCell ref="T6:U6"/>
    <mergeCell ref="R7:S7"/>
    <mergeCell ref="T7:U7"/>
    <mergeCell ref="R1:S1"/>
    <mergeCell ref="T1:U1"/>
    <mergeCell ref="R2:S2"/>
    <mergeCell ref="T2:U2"/>
    <mergeCell ref="J3:O3"/>
    <mergeCell ref="R3:S3"/>
    <mergeCell ref="T3:U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7"/>
  <sheetViews>
    <sheetView zoomScalePageLayoutView="0" workbookViewId="0" topLeftCell="A1">
      <selection activeCell="D6" sqref="D6"/>
    </sheetView>
  </sheetViews>
  <sheetFormatPr defaultColWidth="8.88671875" defaultRowHeight="15"/>
  <cols>
    <col min="1" max="1" width="5.99609375" style="1" customWidth="1"/>
    <col min="2" max="2" width="0.23046875" style="1" customWidth="1"/>
    <col min="3" max="3" width="5.99609375" style="1" customWidth="1"/>
    <col min="4" max="4" width="5.77734375" style="1" customWidth="1"/>
    <col min="5" max="5" width="0.88671875" style="1" customWidth="1"/>
    <col min="6" max="7" width="5.88671875" style="1" customWidth="1"/>
    <col min="8" max="8" width="0.88671875" style="1" customWidth="1"/>
    <col min="9" max="9" width="6.88671875" style="1" hidden="1" customWidth="1"/>
    <col min="10" max="10" width="6.4453125" style="1" customWidth="1"/>
    <col min="11" max="11" width="3.99609375" style="1" hidden="1" customWidth="1"/>
    <col min="12" max="12" width="7.21484375" style="1" customWidth="1"/>
    <col min="13" max="13" width="6.5546875" style="1" customWidth="1"/>
    <col min="14" max="14" width="6.10546875" style="1" customWidth="1"/>
    <col min="15" max="15" width="6.6640625" style="1" customWidth="1"/>
    <col min="16" max="16" width="0.88671875" style="1" customWidth="1"/>
    <col min="17" max="17" width="7.4453125" style="1" customWidth="1"/>
    <col min="18" max="18" width="3.3359375" style="1" customWidth="1"/>
    <col min="19" max="19" width="4.77734375" style="1" customWidth="1"/>
    <col min="20" max="20" width="3.77734375" style="1" bestFit="1" customWidth="1"/>
    <col min="21" max="21" width="4.99609375" style="1" customWidth="1"/>
    <col min="22" max="22" width="5.21484375" style="1" customWidth="1"/>
    <col min="23" max="23" width="3.77734375" style="1" customWidth="1"/>
    <col min="24" max="16384" width="8.88671875" style="1" customWidth="1"/>
  </cols>
  <sheetData>
    <row r="1" spans="1:22" ht="14.25" customHeight="1">
      <c r="A1" s="40" t="s">
        <v>78</v>
      </c>
      <c r="B1" s="41"/>
      <c r="C1" s="41"/>
      <c r="D1" s="42"/>
      <c r="Q1" s="2" t="s">
        <v>45</v>
      </c>
      <c r="R1" s="39" t="s">
        <v>48</v>
      </c>
      <c r="S1" s="39"/>
      <c r="T1" s="39" t="s">
        <v>50</v>
      </c>
      <c r="U1" s="39"/>
      <c r="V1" s="3"/>
    </row>
    <row r="2" spans="6:22" ht="12.75">
      <c r="F2" s="4">
        <v>0.03</v>
      </c>
      <c r="G2" s="4">
        <v>0.03</v>
      </c>
      <c r="Q2" s="2" t="s">
        <v>46</v>
      </c>
      <c r="R2" s="39" t="s">
        <v>46</v>
      </c>
      <c r="S2" s="39"/>
      <c r="T2" s="39" t="s">
        <v>46</v>
      </c>
      <c r="U2" s="39"/>
      <c r="V2" s="3"/>
    </row>
    <row r="3" spans="1:22" ht="12.75">
      <c r="A3" s="2" t="s">
        <v>0</v>
      </c>
      <c r="B3" s="2"/>
      <c r="C3" s="2" t="s">
        <v>18</v>
      </c>
      <c r="D3" s="2" t="s">
        <v>19</v>
      </c>
      <c r="F3" s="5" t="s">
        <v>30</v>
      </c>
      <c r="G3" s="5" t="s">
        <v>31</v>
      </c>
      <c r="J3" s="40" t="s">
        <v>44</v>
      </c>
      <c r="K3" s="41"/>
      <c r="L3" s="41"/>
      <c r="M3" s="41"/>
      <c r="N3" s="41"/>
      <c r="O3" s="42"/>
      <c r="Q3" s="2" t="s">
        <v>47</v>
      </c>
      <c r="R3" s="39" t="s">
        <v>49</v>
      </c>
      <c r="S3" s="39"/>
      <c r="T3" s="39" t="s">
        <v>51</v>
      </c>
      <c r="U3" s="39"/>
      <c r="V3" s="3"/>
    </row>
    <row r="4" spans="1:22" ht="12.75">
      <c r="A4" s="2" t="s">
        <v>1</v>
      </c>
      <c r="B4" s="2"/>
      <c r="C4" s="6">
        <v>0.0003391203703703703</v>
      </c>
      <c r="D4" s="7">
        <v>0</v>
      </c>
      <c r="F4" s="6">
        <f>C4*(100%-F2)</f>
        <v>0.0003289467592592592</v>
      </c>
      <c r="G4" s="7">
        <f>D4*(100%-G2)</f>
        <v>0</v>
      </c>
      <c r="J4" s="8" t="s">
        <v>2</v>
      </c>
      <c r="K4" s="9">
        <v>1.1574074074074073E-05</v>
      </c>
      <c r="L4" s="8" t="s">
        <v>20</v>
      </c>
      <c r="M4" s="10">
        <f>F5/2-K4</f>
        <v>0.0003532986111111111</v>
      </c>
      <c r="N4" s="8" t="s">
        <v>21</v>
      </c>
      <c r="O4" s="10">
        <f>F5/2+K4</f>
        <v>0.0003764467592592592</v>
      </c>
      <c r="P4" s="11"/>
      <c r="Q4" s="10">
        <f>F5*1.25</f>
        <v>0.0009121817129629628</v>
      </c>
      <c r="R4" s="43">
        <f>F5*1.175</f>
        <v>0.0008574508101851852</v>
      </c>
      <c r="S4" s="43"/>
      <c r="T4" s="43">
        <f>F5*1.075</f>
        <v>0.0007844762731481481</v>
      </c>
      <c r="U4" s="43"/>
      <c r="V4" s="8" t="s">
        <v>2</v>
      </c>
    </row>
    <row r="5" spans="1:22" ht="12.75">
      <c r="A5" s="2" t="s">
        <v>2</v>
      </c>
      <c r="B5" s="7">
        <v>0.00017361111111111112</v>
      </c>
      <c r="C5" s="6">
        <v>0.0007523148148148147</v>
      </c>
      <c r="D5" s="7">
        <v>0</v>
      </c>
      <c r="F5" s="6">
        <f>C5*(100%-F2)</f>
        <v>0.0007297453703703703</v>
      </c>
      <c r="G5" s="7">
        <f>D5*(100%-G2)</f>
        <v>0</v>
      </c>
      <c r="J5" s="2"/>
      <c r="K5" s="7"/>
      <c r="L5" s="2"/>
      <c r="M5" s="6"/>
      <c r="N5" s="2"/>
      <c r="O5" s="6"/>
      <c r="V5" s="3"/>
    </row>
    <row r="6" spans="1:22" ht="12.75">
      <c r="A6" s="2" t="s">
        <v>3</v>
      </c>
      <c r="B6" s="2"/>
      <c r="C6" s="6">
        <v>0.001574074074074074</v>
      </c>
      <c r="D6" s="7">
        <v>0.0015775462962962963</v>
      </c>
      <c r="F6" s="6">
        <f>C6*(100%-F2)</f>
        <v>0.0015268518518518517</v>
      </c>
      <c r="G6" s="7">
        <f>D6*(100%-G2)</f>
        <v>0.0015302199074074074</v>
      </c>
      <c r="J6" s="8" t="s">
        <v>3</v>
      </c>
      <c r="K6" s="9">
        <v>1.736111111111111E-05</v>
      </c>
      <c r="L6" s="8" t="s">
        <v>22</v>
      </c>
      <c r="M6" s="10">
        <f>F6/2-K6</f>
        <v>0.0007460648148148147</v>
      </c>
      <c r="N6" s="8" t="s">
        <v>23</v>
      </c>
      <c r="O6" s="10">
        <f>F6/2+K6</f>
        <v>0.000780787037037037</v>
      </c>
      <c r="P6" s="11"/>
      <c r="Q6" s="10">
        <f>F6*1.25</f>
        <v>0.0019085648148148148</v>
      </c>
      <c r="R6" s="43">
        <f>F6*1.175</f>
        <v>0.001794050925925926</v>
      </c>
      <c r="S6" s="43"/>
      <c r="T6" s="43">
        <f>F6*1.075</f>
        <v>0.0016413657407407405</v>
      </c>
      <c r="U6" s="43"/>
      <c r="V6" s="8" t="s">
        <v>3</v>
      </c>
    </row>
    <row r="7" spans="1:22" ht="12.75">
      <c r="A7" s="2" t="s">
        <v>4</v>
      </c>
      <c r="B7" s="2"/>
      <c r="C7" s="6">
        <v>0.0032407407407407406</v>
      </c>
      <c r="D7" s="7">
        <v>0.0033599537037037035</v>
      </c>
      <c r="F7" s="6">
        <f>C7*(100%-F2)</f>
        <v>0.003143518518518518</v>
      </c>
      <c r="G7" s="7">
        <f>D7*(100%-G2)</f>
        <v>0.003259155092592592</v>
      </c>
      <c r="J7" s="2"/>
      <c r="K7" s="7">
        <v>1.1574074074074073E-05</v>
      </c>
      <c r="L7" s="2" t="s">
        <v>20</v>
      </c>
      <c r="M7" s="6">
        <f>M6/2-K7</f>
        <v>0.0003614583333333333</v>
      </c>
      <c r="N7" s="2" t="s">
        <v>21</v>
      </c>
      <c r="O7" s="6">
        <f>(F6-M7)/3</f>
        <v>0.0003884645061728394</v>
      </c>
      <c r="Q7" s="2" t="s">
        <v>45</v>
      </c>
      <c r="R7" s="39" t="s">
        <v>48</v>
      </c>
      <c r="S7" s="39"/>
      <c r="T7" s="39" t="s">
        <v>50</v>
      </c>
      <c r="U7" s="39"/>
      <c r="V7" s="3"/>
    </row>
    <row r="8" spans="1:22" ht="12.75">
      <c r="A8" s="2" t="s">
        <v>5</v>
      </c>
      <c r="B8" s="2"/>
      <c r="C8" s="6">
        <v>0.006782407407407408</v>
      </c>
      <c r="D8" s="7">
        <v>0</v>
      </c>
      <c r="F8" s="6">
        <f>C8*(100%-F2)</f>
        <v>0.006578935185185186</v>
      </c>
      <c r="G8" s="7">
        <f>D8*(100%-G2)</f>
        <v>0</v>
      </c>
      <c r="J8" s="2"/>
      <c r="K8" s="7"/>
      <c r="L8" s="2"/>
      <c r="M8" s="6"/>
      <c r="N8" s="2"/>
      <c r="O8" s="6"/>
      <c r="Q8" s="2" t="s">
        <v>47</v>
      </c>
      <c r="R8" s="39" t="s">
        <v>49</v>
      </c>
      <c r="S8" s="39"/>
      <c r="T8" s="39" t="s">
        <v>51</v>
      </c>
      <c r="U8" s="39"/>
      <c r="V8" s="3"/>
    </row>
    <row r="9" spans="1:22" ht="12.75">
      <c r="A9" s="2" t="s">
        <v>6</v>
      </c>
      <c r="B9" s="2"/>
      <c r="C9" s="6">
        <v>0.01306712962962963</v>
      </c>
      <c r="D9" s="7">
        <v>0.01298611111111111</v>
      </c>
      <c r="F9" s="6">
        <f>C9*(100%-F2)</f>
        <v>0.01267511574074074</v>
      </c>
      <c r="G9" s="7">
        <f>D9*(100%-G2)</f>
        <v>0.012596527777777776</v>
      </c>
      <c r="J9" s="8" t="s">
        <v>4</v>
      </c>
      <c r="K9" s="9">
        <v>2.3148148148148147E-05</v>
      </c>
      <c r="L9" s="8" t="s">
        <v>24</v>
      </c>
      <c r="M9" s="10">
        <f>F7/2-K9</f>
        <v>0.0015486111111111108</v>
      </c>
      <c r="N9" s="8" t="s">
        <v>25</v>
      </c>
      <c r="O9" s="10">
        <f>F7/2+K9</f>
        <v>0.0015949074074074073</v>
      </c>
      <c r="P9" s="11"/>
      <c r="Q9" s="12">
        <f>F7*1.25</f>
        <v>0.003929398148148148</v>
      </c>
      <c r="R9" s="43">
        <f>F7*1.175</f>
        <v>0.003693634259259259</v>
      </c>
      <c r="S9" s="43"/>
      <c r="T9" s="43">
        <f>F7*1.075</f>
        <v>0.003379282407407407</v>
      </c>
      <c r="U9" s="43"/>
      <c r="V9" s="8" t="s">
        <v>4</v>
      </c>
    </row>
    <row r="10" spans="1:22" ht="12.75">
      <c r="A10" s="2" t="s">
        <v>7</v>
      </c>
      <c r="B10" s="2"/>
      <c r="C10" s="7">
        <v>0</v>
      </c>
      <c r="D10" s="7">
        <v>0</v>
      </c>
      <c r="F10" s="6">
        <f>C10*(100%-F2)</f>
        <v>0</v>
      </c>
      <c r="G10" s="7">
        <f>D10*(100%-G2)</f>
        <v>0</v>
      </c>
      <c r="J10" s="2"/>
      <c r="K10" s="7">
        <v>1.736111111111111E-05</v>
      </c>
      <c r="L10" s="2" t="s">
        <v>22</v>
      </c>
      <c r="M10" s="6">
        <f>M9/2-K10</f>
        <v>0.0007569444444444443</v>
      </c>
      <c r="N10" s="2" t="s">
        <v>23</v>
      </c>
      <c r="O10" s="6">
        <f>(F7-M10)/3</f>
        <v>0.0007955246913580247</v>
      </c>
      <c r="R10" s="43">
        <f>(C5+B5)*4</f>
        <v>0.0037037037037037034</v>
      </c>
      <c r="S10" s="43"/>
      <c r="V10" s="3"/>
    </row>
    <row r="11" spans="1:22" ht="12.75">
      <c r="A11" s="2" t="s">
        <v>8</v>
      </c>
      <c r="B11" s="2"/>
      <c r="C11" s="6">
        <v>0.0008449074074074075</v>
      </c>
      <c r="D11" s="7">
        <v>0</v>
      </c>
      <c r="F11" s="6">
        <f>C11*(100%-F2)</f>
        <v>0.0008195601851851852</v>
      </c>
      <c r="G11" s="7">
        <f>D11*(100%-G2)</f>
        <v>0</v>
      </c>
      <c r="J11" s="2"/>
      <c r="K11" s="7">
        <v>1.1574074074074073E-05</v>
      </c>
      <c r="L11" s="2" t="s">
        <v>20</v>
      </c>
      <c r="M11" s="6">
        <f>M10/2-K11</f>
        <v>0.0003668981481481481</v>
      </c>
      <c r="N11" s="2" t="s">
        <v>21</v>
      </c>
      <c r="O11" s="6">
        <f>(F7-M11)/7</f>
        <v>0.00039666005291005287</v>
      </c>
      <c r="Q11" s="2" t="s">
        <v>45</v>
      </c>
      <c r="R11" s="39" t="s">
        <v>48</v>
      </c>
      <c r="S11" s="39"/>
      <c r="T11" s="39" t="s">
        <v>50</v>
      </c>
      <c r="U11" s="39"/>
      <c r="V11" s="3"/>
    </row>
    <row r="12" spans="1:22" ht="12.75">
      <c r="A12" s="2" t="s">
        <v>9</v>
      </c>
      <c r="B12" s="2"/>
      <c r="C12" s="7">
        <v>0</v>
      </c>
      <c r="D12" s="7">
        <v>0</v>
      </c>
      <c r="F12" s="6">
        <f>C12*(100%-F2)</f>
        <v>0</v>
      </c>
      <c r="G12" s="7">
        <f>D12*(100%-G2)</f>
        <v>0</v>
      </c>
      <c r="J12" s="2"/>
      <c r="K12" s="7"/>
      <c r="L12" s="2"/>
      <c r="M12" s="6"/>
      <c r="N12" s="2"/>
      <c r="O12" s="6"/>
      <c r="Q12" s="2" t="s">
        <v>47</v>
      </c>
      <c r="R12" s="39" t="s">
        <v>49</v>
      </c>
      <c r="S12" s="39"/>
      <c r="T12" s="39" t="s">
        <v>51</v>
      </c>
      <c r="U12" s="39"/>
      <c r="V12" s="3"/>
    </row>
    <row r="13" spans="1:23" ht="12.75">
      <c r="A13" s="2" t="s">
        <v>10</v>
      </c>
      <c r="B13" s="2"/>
      <c r="C13" s="7">
        <v>0</v>
      </c>
      <c r="D13" s="7">
        <v>0</v>
      </c>
      <c r="F13" s="6">
        <f>C13*(100%-F2)</f>
        <v>0</v>
      </c>
      <c r="G13" s="7">
        <f>D13*(100%-G2)</f>
        <v>0</v>
      </c>
      <c r="J13" s="8" t="s">
        <v>5</v>
      </c>
      <c r="K13" s="9">
        <v>2.3148148148148147E-05</v>
      </c>
      <c r="L13" s="8" t="s">
        <v>26</v>
      </c>
      <c r="M13" s="10">
        <f>F8/2-K13</f>
        <v>0.003266319444444445</v>
      </c>
      <c r="N13" s="8" t="s">
        <v>27</v>
      </c>
      <c r="O13" s="10">
        <f>F8/2+K13</f>
        <v>0.003312615740740741</v>
      </c>
      <c r="P13" s="11"/>
      <c r="Q13" s="10">
        <f>F8*1.25</f>
        <v>0.008223668981481483</v>
      </c>
      <c r="R13" s="43">
        <f>F8*1.175</f>
        <v>0.007730248842592594</v>
      </c>
      <c r="S13" s="43"/>
      <c r="T13" s="43">
        <f>F8*1.075</f>
        <v>0.007072355324074075</v>
      </c>
      <c r="U13" s="43"/>
      <c r="V13" s="8" t="s">
        <v>5</v>
      </c>
      <c r="W13" s="13"/>
    </row>
    <row r="14" spans="1:22" ht="12.75">
      <c r="A14" s="2" t="s">
        <v>11</v>
      </c>
      <c r="B14" s="2"/>
      <c r="C14" s="6">
        <v>0.0009722222222222221</v>
      </c>
      <c r="D14" s="7">
        <v>0</v>
      </c>
      <c r="F14" s="6">
        <f>C14*(100%-F2)</f>
        <v>0.0009430555555555554</v>
      </c>
      <c r="G14" s="7">
        <f>D14*(100%-G2)</f>
        <v>0</v>
      </c>
      <c r="J14" s="2"/>
      <c r="K14" s="7">
        <v>2.3148148148148147E-05</v>
      </c>
      <c r="L14" s="2" t="s">
        <v>24</v>
      </c>
      <c r="M14" s="6">
        <f>M13/2-K14</f>
        <v>0.0016100115740740743</v>
      </c>
      <c r="N14" s="2" t="s">
        <v>25</v>
      </c>
      <c r="O14" s="6">
        <f>F8/4+K14</f>
        <v>0.0016678819444444447</v>
      </c>
      <c r="V14" s="3"/>
    </row>
    <row r="15" spans="1:22" ht="12.75">
      <c r="A15" s="2" t="s">
        <v>12</v>
      </c>
      <c r="B15" s="2"/>
      <c r="C15" s="7">
        <v>0</v>
      </c>
      <c r="D15" s="7">
        <v>0</v>
      </c>
      <c r="F15" s="6">
        <f>C15*(100%-F2)</f>
        <v>0</v>
      </c>
      <c r="G15" s="7">
        <f>D15*(100%-G2)</f>
        <v>0</v>
      </c>
      <c r="J15" s="2"/>
      <c r="K15" s="7">
        <v>1.736111111111111E-05</v>
      </c>
      <c r="L15" s="2" t="s">
        <v>22</v>
      </c>
      <c r="M15" s="6">
        <f>M14/2-K15</f>
        <v>0.000787644675925926</v>
      </c>
      <c r="N15" s="2" t="s">
        <v>23</v>
      </c>
      <c r="O15" s="6">
        <f>(F8-M15)/7</f>
        <v>0.0008273272156084657</v>
      </c>
      <c r="V15" s="3"/>
    </row>
    <row r="16" spans="1:23" ht="12.75">
      <c r="A16" s="2" t="s">
        <v>13</v>
      </c>
      <c r="B16" s="2"/>
      <c r="C16" s="6">
        <v>0.00035879629629629635</v>
      </c>
      <c r="D16" s="7">
        <v>0.0003599537037037037</v>
      </c>
      <c r="F16" s="6">
        <f>C16*(100%-F2)</f>
        <v>0.00034803240740740747</v>
      </c>
      <c r="G16" s="7">
        <f>D16*(100%-G2)</f>
        <v>0.0003491550925925926</v>
      </c>
      <c r="J16" s="2"/>
      <c r="K16" s="7">
        <v>1.1574074074074073E-05</v>
      </c>
      <c r="L16" s="2" t="s">
        <v>20</v>
      </c>
      <c r="M16" s="6">
        <f>M15/2-K16</f>
        <v>0.00038224826388888895</v>
      </c>
      <c r="N16" s="2" t="s">
        <v>21</v>
      </c>
      <c r="O16" s="6">
        <f>(F8-M16)/15</f>
        <v>0.00041311246141975314</v>
      </c>
      <c r="Q16" s="2" t="s">
        <v>45</v>
      </c>
      <c r="R16" s="39" t="s">
        <v>48</v>
      </c>
      <c r="S16" s="39"/>
      <c r="T16" s="39" t="s">
        <v>50</v>
      </c>
      <c r="U16" s="39"/>
      <c r="V16" s="3"/>
      <c r="W16" s="3"/>
    </row>
    <row r="17" spans="1:23" ht="12.75">
      <c r="A17" s="2" t="s">
        <v>14</v>
      </c>
      <c r="B17" s="2"/>
      <c r="C17" s="6">
        <v>0.0008020833333333334</v>
      </c>
      <c r="D17" s="7">
        <v>0.0007997685185185186</v>
      </c>
      <c r="F17" s="6">
        <f>C17*(100%-F2)</f>
        <v>0.0007780208333333334</v>
      </c>
      <c r="G17" s="7">
        <f>D17*(100%-G2)</f>
        <v>0.000775775462962963</v>
      </c>
      <c r="J17" s="2"/>
      <c r="K17" s="7"/>
      <c r="L17" s="2"/>
      <c r="M17" s="6"/>
      <c r="N17" s="2"/>
      <c r="O17" s="6"/>
      <c r="Q17" s="2" t="s">
        <v>47</v>
      </c>
      <c r="R17" s="39" t="s">
        <v>49</v>
      </c>
      <c r="S17" s="39"/>
      <c r="T17" s="39" t="s">
        <v>51</v>
      </c>
      <c r="U17" s="39"/>
      <c r="V17" s="3"/>
      <c r="W17" s="3"/>
    </row>
    <row r="18" spans="1:23" ht="12.75">
      <c r="A18" s="2" t="s">
        <v>15</v>
      </c>
      <c r="B18" s="2"/>
      <c r="C18" s="6">
        <v>0.0017939814814814815</v>
      </c>
      <c r="D18" s="7">
        <v>0.001767361111111111</v>
      </c>
      <c r="F18" s="6">
        <f>C18*(100%-F2)</f>
        <v>0.001740162037037037</v>
      </c>
      <c r="G18" s="7">
        <f>D18*(100%-G2)</f>
        <v>0.0017143402777777777</v>
      </c>
      <c r="J18" s="8" t="s">
        <v>6</v>
      </c>
      <c r="K18" s="9">
        <v>2.3148148148148147E-05</v>
      </c>
      <c r="L18" s="8" t="s">
        <v>28</v>
      </c>
      <c r="M18" s="10">
        <f>(F9/15)*8-K18</f>
        <v>0.006736913580246914</v>
      </c>
      <c r="N18" s="8" t="s">
        <v>29</v>
      </c>
      <c r="O18" s="10">
        <f>(F9/15)*8+K18</f>
        <v>0.00678320987654321</v>
      </c>
      <c r="P18" s="11"/>
      <c r="Q18" s="10">
        <f>F9*1.25</f>
        <v>0.015843894675925924</v>
      </c>
      <c r="R18" s="43">
        <f>F9*1.175</f>
        <v>0.01489326099537037</v>
      </c>
      <c r="S18" s="43"/>
      <c r="T18" s="43">
        <f>F9*1.075</f>
        <v>0.013625749421296296</v>
      </c>
      <c r="U18" s="43"/>
      <c r="V18" s="8" t="s">
        <v>6</v>
      </c>
      <c r="W18" s="13"/>
    </row>
    <row r="19" spans="1:22" ht="12.75">
      <c r="A19" s="2" t="s">
        <v>16</v>
      </c>
      <c r="B19" s="2"/>
      <c r="C19" s="6">
        <v>0.0018287037037037037</v>
      </c>
      <c r="D19" s="7">
        <v>0</v>
      </c>
      <c r="F19" s="6">
        <f>C19*(100%-F2)</f>
        <v>0.0017738425925925925</v>
      </c>
      <c r="G19" s="7">
        <f>D19*(100%-G2)</f>
        <v>0</v>
      </c>
      <c r="J19" s="2"/>
      <c r="K19" s="7">
        <v>2.3148148148148147E-05</v>
      </c>
      <c r="L19" s="2" t="s">
        <v>26</v>
      </c>
      <c r="M19" s="6">
        <f>M18/2-K19</f>
        <v>0.003345308641975309</v>
      </c>
      <c r="N19" s="2" t="s">
        <v>27</v>
      </c>
      <c r="O19" s="6">
        <f>((F9-M19)/11)*4</f>
        <v>0.0033926571268237935</v>
      </c>
      <c r="V19" s="3"/>
    </row>
    <row r="20" spans="1:22" ht="12.75">
      <c r="A20" s="2" t="s">
        <v>17</v>
      </c>
      <c r="B20" s="2"/>
      <c r="C20" s="6">
        <v>0.0038194444444444443</v>
      </c>
      <c r="D20" s="7">
        <v>0</v>
      </c>
      <c r="F20" s="6">
        <f>C20*(100%-F2)</f>
        <v>0.003704861111111111</v>
      </c>
      <c r="G20" s="7">
        <f>D20*(100%-G2)</f>
        <v>0</v>
      </c>
      <c r="J20" s="2"/>
      <c r="K20" s="7">
        <v>2.3148148148148147E-05</v>
      </c>
      <c r="L20" s="2" t="s">
        <v>24</v>
      </c>
      <c r="M20" s="6">
        <f>M19/2-K20</f>
        <v>0.0016495061728395062</v>
      </c>
      <c r="N20" s="2" t="s">
        <v>25</v>
      </c>
      <c r="O20" s="6">
        <f>((F9-M20)/13)*2</f>
        <v>0.001696247625830959</v>
      </c>
      <c r="V20" s="3"/>
    </row>
    <row r="21" spans="10:22" ht="12.75">
      <c r="J21" s="2"/>
      <c r="K21" s="7">
        <v>1.736111111111111E-05</v>
      </c>
      <c r="L21" s="2" t="s">
        <v>22</v>
      </c>
      <c r="M21" s="6">
        <f>M20/2-K21</f>
        <v>0.000807391975308642</v>
      </c>
      <c r="N21" s="2" t="s">
        <v>23</v>
      </c>
      <c r="O21" s="6">
        <f>((F9-M21)/14)</f>
        <v>0.0008476945546737213</v>
      </c>
      <c r="V21" s="3"/>
    </row>
    <row r="22" spans="1:23" ht="12.75">
      <c r="A22" s="39" t="s">
        <v>32</v>
      </c>
      <c r="B22" s="39"/>
      <c r="C22" s="39"/>
      <c r="F22" s="39" t="s">
        <v>43</v>
      </c>
      <c r="G22" s="39"/>
      <c r="J22" s="2"/>
      <c r="K22" s="7">
        <v>1.1574074074074073E-05</v>
      </c>
      <c r="L22" s="2" t="s">
        <v>20</v>
      </c>
      <c r="M22" s="6">
        <f>M21/2-K22</f>
        <v>0.00039212191358024693</v>
      </c>
      <c r="N22" s="2" t="s">
        <v>21</v>
      </c>
      <c r="O22" s="6">
        <f>((F9-M22)/29)</f>
        <v>0.00042355151128139633</v>
      </c>
      <c r="Q22" s="2" t="s">
        <v>45</v>
      </c>
      <c r="R22" s="39" t="s">
        <v>48</v>
      </c>
      <c r="S22" s="39"/>
      <c r="T22" s="39" t="s">
        <v>50</v>
      </c>
      <c r="U22" s="39"/>
      <c r="V22" s="3"/>
      <c r="W22" s="3"/>
    </row>
    <row r="23" spans="1:23" ht="12.75">
      <c r="A23" s="2" t="s">
        <v>36</v>
      </c>
      <c r="B23" s="7">
        <v>1.1574074074074073E-05</v>
      </c>
      <c r="C23" s="7">
        <f>(M4/2)-B23</f>
        <v>0.00016507523148148146</v>
      </c>
      <c r="F23" s="2" t="s">
        <v>35</v>
      </c>
      <c r="G23" s="2"/>
      <c r="J23" s="2"/>
      <c r="K23" s="2"/>
      <c r="L23" s="2"/>
      <c r="M23" s="14"/>
      <c r="N23" s="2"/>
      <c r="O23" s="14"/>
      <c r="Q23" s="2" t="s">
        <v>47</v>
      </c>
      <c r="R23" s="39" t="s">
        <v>49</v>
      </c>
      <c r="S23" s="39"/>
      <c r="T23" s="39" t="s">
        <v>51</v>
      </c>
      <c r="U23" s="39"/>
      <c r="V23" s="3"/>
      <c r="W23" s="3"/>
    </row>
    <row r="24" spans="1:23" ht="12.75">
      <c r="A24" s="2" t="s">
        <v>33</v>
      </c>
      <c r="B24" s="7">
        <v>1.1574074074074073E-05</v>
      </c>
      <c r="C24" s="7">
        <f>(M24/2)-B24</f>
        <v>0.0001875289351851852</v>
      </c>
      <c r="F24" s="2" t="s">
        <v>33</v>
      </c>
      <c r="G24" s="2"/>
      <c r="J24" s="8" t="s">
        <v>8</v>
      </c>
      <c r="K24" s="9">
        <v>1.1574074074074073E-05</v>
      </c>
      <c r="L24" s="8" t="s">
        <v>20</v>
      </c>
      <c r="M24" s="10">
        <f>F11/2-K24</f>
        <v>0.00039820601851851855</v>
      </c>
      <c r="N24" s="8" t="s">
        <v>21</v>
      </c>
      <c r="O24" s="10">
        <f>F11/2+K24</f>
        <v>0.00042135416666666667</v>
      </c>
      <c r="P24" s="11"/>
      <c r="Q24" s="10">
        <f>F11*1.25</f>
        <v>0.0010244502314814814</v>
      </c>
      <c r="R24" s="43">
        <f>F11*1.175</f>
        <v>0.0009629832175925926</v>
      </c>
      <c r="S24" s="43"/>
      <c r="T24" s="43">
        <f>F11*1.075</f>
        <v>0.0008810271990740741</v>
      </c>
      <c r="U24" s="43"/>
      <c r="V24" s="8" t="s">
        <v>8</v>
      </c>
      <c r="W24" s="13"/>
    </row>
    <row r="25" spans="1:23" ht="12.75">
      <c r="A25" s="2" t="s">
        <v>34</v>
      </c>
      <c r="B25" s="7">
        <v>1.1574074074074073E-05</v>
      </c>
      <c r="C25" s="7">
        <f>(M28/2)-B25</f>
        <v>0.0002155092592592592</v>
      </c>
      <c r="F25" s="2" t="s">
        <v>34</v>
      </c>
      <c r="G25" s="2"/>
      <c r="J25" s="8" t="s">
        <v>9</v>
      </c>
      <c r="K25" s="9">
        <v>1.736111111111111E-05</v>
      </c>
      <c r="L25" s="8" t="s">
        <v>22</v>
      </c>
      <c r="M25" s="10">
        <f>F12/2-K25</f>
        <v>-1.736111111111111E-05</v>
      </c>
      <c r="N25" s="8" t="s">
        <v>23</v>
      </c>
      <c r="O25" s="10">
        <f>F12/2+K25</f>
        <v>1.736111111111111E-05</v>
      </c>
      <c r="P25" s="11"/>
      <c r="Q25" s="10">
        <f>F12*1.25</f>
        <v>0</v>
      </c>
      <c r="R25" s="43">
        <f>F12*1.175</f>
        <v>0</v>
      </c>
      <c r="S25" s="43"/>
      <c r="T25" s="43">
        <f>F12*1.075</f>
        <v>0</v>
      </c>
      <c r="U25" s="43"/>
      <c r="V25" s="8" t="s">
        <v>9</v>
      </c>
      <c r="W25" s="13"/>
    </row>
    <row r="26" spans="1:23" ht="12.75">
      <c r="A26" s="2" t="s">
        <v>35</v>
      </c>
      <c r="B26" s="7">
        <v>1.1574074074074073E-05</v>
      </c>
      <c r="C26" s="7">
        <f>(M32/2)-B26</f>
        <v>0.0001742505787037037</v>
      </c>
      <c r="F26" s="2" t="s">
        <v>36</v>
      </c>
      <c r="G26" s="2"/>
      <c r="J26" s="2"/>
      <c r="K26" s="7">
        <v>1.1574074074074073E-05</v>
      </c>
      <c r="L26" s="2" t="s">
        <v>20</v>
      </c>
      <c r="M26" s="6">
        <f>M25/2-K26</f>
        <v>-2.025462962962963E-05</v>
      </c>
      <c r="N26" s="2" t="s">
        <v>21</v>
      </c>
      <c r="O26" s="6">
        <f>(F12-M26)/3</f>
        <v>6.751543209876543E-06</v>
      </c>
      <c r="Q26" s="2" t="s">
        <v>45</v>
      </c>
      <c r="R26" s="39" t="s">
        <v>48</v>
      </c>
      <c r="S26" s="39"/>
      <c r="T26" s="39" t="s">
        <v>50</v>
      </c>
      <c r="U26" s="39"/>
      <c r="V26" s="3"/>
      <c r="W26" s="3"/>
    </row>
    <row r="27" spans="10:23" ht="12.75">
      <c r="J27" s="2"/>
      <c r="K27" s="2"/>
      <c r="L27" s="2"/>
      <c r="M27" s="14"/>
      <c r="N27" s="2"/>
      <c r="O27" s="14"/>
      <c r="Q27" s="2" t="s">
        <v>47</v>
      </c>
      <c r="R27" s="39" t="s">
        <v>49</v>
      </c>
      <c r="S27" s="39"/>
      <c r="T27" s="39" t="s">
        <v>51</v>
      </c>
      <c r="U27" s="39"/>
      <c r="V27" s="3"/>
      <c r="W27" s="3"/>
    </row>
    <row r="28" spans="1:23" ht="12.75">
      <c r="A28" s="39" t="s">
        <v>37</v>
      </c>
      <c r="B28" s="39"/>
      <c r="C28" s="39"/>
      <c r="D28" s="39"/>
      <c r="F28" s="39" t="s">
        <v>40</v>
      </c>
      <c r="G28" s="39"/>
      <c r="J28" s="8" t="s">
        <v>11</v>
      </c>
      <c r="K28" s="9">
        <v>1.736111111111111E-05</v>
      </c>
      <c r="L28" s="8" t="s">
        <v>20</v>
      </c>
      <c r="M28" s="10">
        <f>F14/2-K28</f>
        <v>0.0004541666666666666</v>
      </c>
      <c r="N28" s="8" t="s">
        <v>21</v>
      </c>
      <c r="O28" s="10">
        <f>F14/2+K28</f>
        <v>0.0004888888888888887</v>
      </c>
      <c r="P28" s="11"/>
      <c r="Q28" s="10">
        <f>F14*1.25</f>
        <v>0.0011788194444444441</v>
      </c>
      <c r="R28" s="43">
        <f>F14*1.175</f>
        <v>0.0011080902777777777</v>
      </c>
      <c r="S28" s="43"/>
      <c r="T28" s="43">
        <f>F14*1.075</f>
        <v>0.001013784722222222</v>
      </c>
      <c r="U28" s="43"/>
      <c r="V28" s="8" t="s">
        <v>11</v>
      </c>
      <c r="W28" s="13"/>
    </row>
    <row r="29" spans="1:23" ht="12.75">
      <c r="A29" s="2"/>
      <c r="B29" s="2"/>
      <c r="C29" s="2" t="s">
        <v>38</v>
      </c>
      <c r="D29" s="2" t="s">
        <v>39</v>
      </c>
      <c r="F29" s="2" t="s">
        <v>2</v>
      </c>
      <c r="G29" s="7"/>
      <c r="J29" s="8" t="s">
        <v>12</v>
      </c>
      <c r="K29" s="9">
        <v>2.3148148148148147E-05</v>
      </c>
      <c r="L29" s="8" t="s">
        <v>22</v>
      </c>
      <c r="M29" s="10">
        <f>F15/2-K29</f>
        <v>-2.3148148148148147E-05</v>
      </c>
      <c r="N29" s="8" t="s">
        <v>23</v>
      </c>
      <c r="O29" s="10">
        <f>F15/2+K29</f>
        <v>2.3148148148148147E-05</v>
      </c>
      <c r="P29" s="11"/>
      <c r="Q29" s="10">
        <f>F15*1.25</f>
        <v>0</v>
      </c>
      <c r="R29" s="43">
        <f>F15*1.175</f>
        <v>0</v>
      </c>
      <c r="S29" s="43"/>
      <c r="T29" s="43">
        <f>F15*1.075</f>
        <v>0</v>
      </c>
      <c r="U29" s="43"/>
      <c r="V29" s="8" t="s">
        <v>12</v>
      </c>
      <c r="W29" s="13"/>
    </row>
    <row r="30" spans="1:23" ht="12.75">
      <c r="A30" s="2" t="s">
        <v>36</v>
      </c>
      <c r="B30" s="2"/>
      <c r="C30" s="7">
        <f>(M6/4)*3</f>
        <v>0.000559548611111111</v>
      </c>
      <c r="D30" s="7">
        <f>(O6/4)*3</f>
        <v>0.0005855902777777778</v>
      </c>
      <c r="F30" s="2" t="s">
        <v>3</v>
      </c>
      <c r="G30" s="7"/>
      <c r="J30" s="2"/>
      <c r="K30" s="7">
        <v>1.736111111111111E-05</v>
      </c>
      <c r="L30" s="2" t="s">
        <v>20</v>
      </c>
      <c r="M30" s="6">
        <f>M29/2-K30</f>
        <v>-2.8935185185185186E-05</v>
      </c>
      <c r="N30" s="2" t="s">
        <v>21</v>
      </c>
      <c r="O30" s="6">
        <f>(F15-M30)/3</f>
        <v>9.645061728395062E-06</v>
      </c>
      <c r="Q30" s="2" t="s">
        <v>45</v>
      </c>
      <c r="R30" s="39" t="s">
        <v>48</v>
      </c>
      <c r="S30" s="39"/>
      <c r="T30" s="39" t="s">
        <v>50</v>
      </c>
      <c r="U30" s="39"/>
      <c r="V30" s="3"/>
      <c r="W30" s="3"/>
    </row>
    <row r="31" spans="1:23" ht="12.75">
      <c r="A31" s="2" t="s">
        <v>33</v>
      </c>
      <c r="B31" s="2"/>
      <c r="C31" s="7">
        <f>(M25/4)*3</f>
        <v>-1.3020833333333332E-05</v>
      </c>
      <c r="D31" s="7">
        <f>(O25/4)*3</f>
        <v>1.3020833333333332E-05</v>
      </c>
      <c r="F31" s="2" t="s">
        <v>41</v>
      </c>
      <c r="G31" s="7"/>
      <c r="J31" s="2"/>
      <c r="K31" s="2"/>
      <c r="L31" s="2"/>
      <c r="M31" s="14"/>
      <c r="N31" s="2"/>
      <c r="O31" s="14"/>
      <c r="Q31" s="2" t="s">
        <v>47</v>
      </c>
      <c r="R31" s="39" t="s">
        <v>49</v>
      </c>
      <c r="S31" s="39"/>
      <c r="T31" s="39" t="s">
        <v>51</v>
      </c>
      <c r="U31" s="39"/>
      <c r="V31" s="3"/>
      <c r="W31" s="3"/>
    </row>
    <row r="32" spans="1:23" ht="12.75">
      <c r="A32" s="2" t="s">
        <v>34</v>
      </c>
      <c r="B32" s="2"/>
      <c r="C32" s="7">
        <f>(M29/4)*3</f>
        <v>-1.736111111111111E-05</v>
      </c>
      <c r="D32" s="7">
        <f>(O29/4)*3</f>
        <v>1.736111111111111E-05</v>
      </c>
      <c r="F32" s="2" t="s">
        <v>42</v>
      </c>
      <c r="G32" s="7"/>
      <c r="J32" s="8" t="s">
        <v>14</v>
      </c>
      <c r="K32" s="9">
        <v>1.736111111111111E-05</v>
      </c>
      <c r="L32" s="8" t="s">
        <v>20</v>
      </c>
      <c r="M32" s="10">
        <f>F17/2-K32</f>
        <v>0.00037164930555555557</v>
      </c>
      <c r="N32" s="8" t="s">
        <v>21</v>
      </c>
      <c r="O32" s="10">
        <f>F17/2+K32</f>
        <v>0.0004063715277777778</v>
      </c>
      <c r="P32" s="11"/>
      <c r="Q32" s="10">
        <f>F17*1.25</f>
        <v>0.0009725260416666667</v>
      </c>
      <c r="R32" s="43">
        <f>F17*1.175</f>
        <v>0.0009141744791666668</v>
      </c>
      <c r="S32" s="43"/>
      <c r="T32" s="43">
        <f>F17*1.075</f>
        <v>0.0008363723958333333</v>
      </c>
      <c r="U32" s="43"/>
      <c r="V32" s="8" t="s">
        <v>14</v>
      </c>
      <c r="W32" s="13"/>
    </row>
    <row r="33" spans="1:23" ht="12.75">
      <c r="A33" s="2" t="s">
        <v>35</v>
      </c>
      <c r="B33" s="2"/>
      <c r="C33" s="7">
        <f>(M33/4)*3</f>
        <v>0.0006351996527777778</v>
      </c>
      <c r="D33" s="7">
        <f>(O33/4)*3</f>
        <v>0.0006699218749999999</v>
      </c>
      <c r="J33" s="8" t="s">
        <v>15</v>
      </c>
      <c r="K33" s="9">
        <v>2.3148148148148147E-05</v>
      </c>
      <c r="L33" s="8" t="s">
        <v>22</v>
      </c>
      <c r="M33" s="10">
        <f>F18/2-K33</f>
        <v>0.0008469328703703704</v>
      </c>
      <c r="N33" s="8" t="s">
        <v>23</v>
      </c>
      <c r="O33" s="10">
        <f>F18/2+K33</f>
        <v>0.0008932291666666666</v>
      </c>
      <c r="P33" s="11"/>
      <c r="Q33" s="10">
        <f>F18*1.25</f>
        <v>0.002175202546296296</v>
      </c>
      <c r="R33" s="43">
        <f>F18*1.175</f>
        <v>0.0020446903935185186</v>
      </c>
      <c r="S33" s="43"/>
      <c r="T33" s="43">
        <f>F18*1.075</f>
        <v>0.0018706741898148148</v>
      </c>
      <c r="U33" s="43"/>
      <c r="V33" s="8" t="s">
        <v>15</v>
      </c>
      <c r="W33" s="13"/>
    </row>
    <row r="34" spans="10:15" ht="12.75">
      <c r="J34" s="2"/>
      <c r="K34" s="7">
        <v>1.736111111111111E-05</v>
      </c>
      <c r="L34" s="2" t="s">
        <v>20</v>
      </c>
      <c r="M34" s="6">
        <f>M33/2-K34</f>
        <v>0.0004061053240740741</v>
      </c>
      <c r="N34" s="2" t="s">
        <v>21</v>
      </c>
      <c r="O34" s="6">
        <f>(F18-M34)/3</f>
        <v>0.0004446855709876543</v>
      </c>
    </row>
    <row r="37" spans="17:18" ht="12.75">
      <c r="Q37" s="3"/>
      <c r="R37" s="3"/>
    </row>
    <row r="38" spans="17:18" ht="12.75">
      <c r="Q38" s="3"/>
      <c r="R38" s="3"/>
    </row>
    <row r="39" spans="17:18" ht="12.75">
      <c r="Q39" s="3"/>
      <c r="R39" s="3"/>
    </row>
    <row r="40" spans="17:18" ht="12.75">
      <c r="Q40" s="3"/>
      <c r="R40" s="3"/>
    </row>
    <row r="41" spans="17:18" ht="8.25" customHeight="1">
      <c r="Q41" s="3"/>
      <c r="R41" s="3"/>
    </row>
    <row r="44" spans="1:10" ht="12.75">
      <c r="A44" s="44" t="s">
        <v>52</v>
      </c>
      <c r="B44" s="45"/>
      <c r="C44" s="45"/>
      <c r="D44" s="45"/>
      <c r="E44" s="45"/>
      <c r="F44" s="45"/>
      <c r="G44" s="45"/>
      <c r="H44" s="45"/>
      <c r="I44" s="45"/>
      <c r="J44" s="46"/>
    </row>
    <row r="45" spans="1:10" ht="12.75">
      <c r="A45" s="15"/>
      <c r="B45" s="16"/>
      <c r="C45" s="16" t="s">
        <v>35</v>
      </c>
      <c r="D45" s="16" t="s">
        <v>53</v>
      </c>
      <c r="E45" s="16"/>
      <c r="F45" s="16" t="s">
        <v>54</v>
      </c>
      <c r="G45" s="16" t="s">
        <v>55</v>
      </c>
      <c r="H45" s="16"/>
      <c r="I45" s="16"/>
      <c r="J45" s="16" t="s">
        <v>56</v>
      </c>
    </row>
    <row r="46" spans="1:10" ht="25.5">
      <c r="A46" s="17" t="s">
        <v>57</v>
      </c>
      <c r="B46" s="18"/>
      <c r="C46" s="19">
        <f>C17</f>
        <v>0.0008020833333333334</v>
      </c>
      <c r="D46" s="19">
        <f>C11</f>
        <v>0.0008449074074074075</v>
      </c>
      <c r="E46" s="19"/>
      <c r="F46" s="19">
        <f>C14</f>
        <v>0.0009722222222222221</v>
      </c>
      <c r="G46" s="19">
        <f>C5</f>
        <v>0.0007523148148148147</v>
      </c>
      <c r="H46" s="20"/>
      <c r="I46" s="20"/>
      <c r="J46" s="21"/>
    </row>
    <row r="47" spans="1:10" ht="25.5">
      <c r="A47" s="17" t="s">
        <v>58</v>
      </c>
      <c r="B47" s="18"/>
      <c r="C47" s="19">
        <f>C18</f>
        <v>0.0017939814814814815</v>
      </c>
      <c r="D47" s="19">
        <f>C12</f>
        <v>0</v>
      </c>
      <c r="E47" s="19"/>
      <c r="F47" s="19">
        <f>C15</f>
        <v>0</v>
      </c>
      <c r="G47" s="19">
        <f>C6</f>
        <v>0.001574074074074074</v>
      </c>
      <c r="H47" s="20"/>
      <c r="I47" s="20"/>
      <c r="J47" s="21"/>
    </row>
    <row r="48" spans="1:10" ht="25.5">
      <c r="A48" s="17" t="s">
        <v>59</v>
      </c>
      <c r="B48" s="18"/>
      <c r="C48" s="19">
        <f>C47-(C46*2)</f>
        <v>0.00018981481481481475</v>
      </c>
      <c r="D48" s="19">
        <f>D47-(D46*2)</f>
        <v>-0.001689814814814815</v>
      </c>
      <c r="E48" s="19"/>
      <c r="F48" s="19">
        <f>F47-(F46*2)</f>
        <v>-0.0019444444444444442</v>
      </c>
      <c r="G48" s="19">
        <f>G47-(G46*2)</f>
        <v>6.944444444444467E-05</v>
      </c>
      <c r="H48" s="20"/>
      <c r="I48" s="20"/>
      <c r="J48" s="21"/>
    </row>
    <row r="49" spans="1:10" ht="12.75">
      <c r="A49" s="22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12.75">
      <c r="A50" s="17" t="s">
        <v>60</v>
      </c>
      <c r="B50" s="18"/>
      <c r="C50" s="19">
        <f>C46</f>
        <v>0.0008020833333333334</v>
      </c>
      <c r="D50" s="19">
        <f>D46</f>
        <v>0.0008449074074074075</v>
      </c>
      <c r="E50" s="19"/>
      <c r="F50" s="19">
        <f>F46</f>
        <v>0.0009722222222222221</v>
      </c>
      <c r="G50" s="19">
        <f>G46</f>
        <v>0.0007523148148148147</v>
      </c>
      <c r="H50" s="20"/>
      <c r="I50" s="20"/>
      <c r="J50" s="21"/>
    </row>
    <row r="51" spans="1:10" ht="12.75">
      <c r="A51" s="23">
        <v>0.06</v>
      </c>
      <c r="B51" s="24"/>
      <c r="C51" s="19">
        <f>C50*0.06</f>
        <v>4.8125E-05</v>
      </c>
      <c r="D51" s="19">
        <f>D50*0.06</f>
        <v>5.069444444444445E-05</v>
      </c>
      <c r="E51" s="19"/>
      <c r="F51" s="19">
        <f>F50*0.06</f>
        <v>5.8333333333333326E-05</v>
      </c>
      <c r="G51" s="19">
        <f>G50*0.06</f>
        <v>4.513888888888888E-05</v>
      </c>
      <c r="H51" s="20"/>
      <c r="I51" s="20"/>
      <c r="J51" s="21"/>
    </row>
    <row r="52" spans="1:10" ht="25.5">
      <c r="A52" s="17" t="s">
        <v>61</v>
      </c>
      <c r="B52" s="18"/>
      <c r="C52" s="19">
        <f>(C50+C51)*2</f>
        <v>0.0017004166666666667</v>
      </c>
      <c r="D52" s="19">
        <f>(D50+D51)*2</f>
        <v>0.001791203703703704</v>
      </c>
      <c r="E52" s="19"/>
      <c r="F52" s="19">
        <f>(F50+F51)*2</f>
        <v>0.0020611111111111108</v>
      </c>
      <c r="G52" s="19">
        <f>(G50+G51)*2</f>
        <v>0.001594907407407407</v>
      </c>
      <c r="H52" s="20"/>
      <c r="I52" s="20"/>
      <c r="J52" s="21"/>
    </row>
    <row r="53" spans="1:10" ht="26.25" thickBot="1">
      <c r="A53" s="17" t="s">
        <v>59</v>
      </c>
      <c r="B53" s="18"/>
      <c r="C53" s="19">
        <f>C47-C52</f>
        <v>9.356481481481477E-05</v>
      </c>
      <c r="D53" s="19">
        <f>D47-D52</f>
        <v>-0.001791203703703704</v>
      </c>
      <c r="E53" s="19"/>
      <c r="F53" s="19">
        <f>F47-F52</f>
        <v>-0.0020611111111111108</v>
      </c>
      <c r="G53" s="19">
        <f>G47-G52</f>
        <v>-2.083333333333299E-05</v>
      </c>
      <c r="H53" s="20"/>
      <c r="I53" s="20"/>
      <c r="J53" s="21"/>
    </row>
    <row r="54" spans="1:10" ht="25.5">
      <c r="A54" s="22"/>
      <c r="B54" s="21"/>
      <c r="C54" s="21"/>
      <c r="D54" s="21"/>
      <c r="E54" s="21"/>
      <c r="F54" s="21"/>
      <c r="G54" s="21"/>
      <c r="H54" s="21"/>
      <c r="I54" s="21"/>
      <c r="J54" s="25" t="s">
        <v>74</v>
      </c>
    </row>
    <row r="55" spans="1:10" ht="13.5" thickBot="1">
      <c r="A55" s="17" t="s">
        <v>60</v>
      </c>
      <c r="B55" s="18"/>
      <c r="C55" s="19">
        <f>C46</f>
        <v>0.0008020833333333334</v>
      </c>
      <c r="D55" s="19">
        <f>D46</f>
        <v>0.0008449074074074075</v>
      </c>
      <c r="E55" s="19"/>
      <c r="F55" s="19">
        <f>F46</f>
        <v>0.0009722222222222221</v>
      </c>
      <c r="G55" s="19">
        <f>G46</f>
        <v>0.0007523148148148147</v>
      </c>
      <c r="H55" s="20"/>
      <c r="I55" s="20"/>
      <c r="J55" s="26">
        <f>C20</f>
        <v>0.0038194444444444443</v>
      </c>
    </row>
    <row r="56" spans="1:10" ht="12.75">
      <c r="A56" s="23">
        <v>0.08</v>
      </c>
      <c r="B56" s="24"/>
      <c r="C56" s="19">
        <f>C55*0.08</f>
        <v>6.416666666666666E-05</v>
      </c>
      <c r="D56" s="19">
        <f>D55*0.08</f>
        <v>6.75925925925926E-05</v>
      </c>
      <c r="E56" s="19"/>
      <c r="F56" s="19">
        <f>F55*0.08</f>
        <v>7.777777777777777E-05</v>
      </c>
      <c r="G56" s="27">
        <f>G55*0.08</f>
        <v>6.018518518518518E-05</v>
      </c>
      <c r="H56" s="20"/>
      <c r="I56" s="20"/>
      <c r="J56" s="28" t="s">
        <v>62</v>
      </c>
    </row>
    <row r="57" spans="1:10" ht="39" thickBot="1">
      <c r="A57" s="17" t="s">
        <v>63</v>
      </c>
      <c r="B57" s="18"/>
      <c r="C57" s="19">
        <f>C55+C56</f>
        <v>0.00086625</v>
      </c>
      <c r="D57" s="19">
        <f>D55+D56</f>
        <v>0.0009125000000000001</v>
      </c>
      <c r="E57" s="19"/>
      <c r="F57" s="19">
        <f>F55+F56</f>
        <v>0.00105</v>
      </c>
      <c r="G57" s="27">
        <f>G55+G56</f>
        <v>0.0008124999999999999</v>
      </c>
      <c r="H57" s="20"/>
      <c r="I57" s="20"/>
      <c r="J57" s="26">
        <f>C57+D57+F57+G57</f>
        <v>0.00364125</v>
      </c>
    </row>
    <row r="58" spans="1:10" ht="12.75">
      <c r="A58" s="22"/>
      <c r="B58" s="21"/>
      <c r="C58" s="21"/>
      <c r="D58" s="21"/>
      <c r="E58" s="21"/>
      <c r="F58" s="21"/>
      <c r="G58" s="21"/>
      <c r="H58" s="21"/>
      <c r="I58" s="21"/>
      <c r="J58" s="21"/>
    </row>
    <row r="59" spans="1:10" ht="38.25">
      <c r="A59" s="17" t="s">
        <v>64</v>
      </c>
      <c r="B59" s="18"/>
      <c r="C59" s="29">
        <f>C57/J57</f>
        <v>0.23789907312049435</v>
      </c>
      <c r="D59" s="29">
        <f>D57/J57</f>
        <v>0.2506007552351528</v>
      </c>
      <c r="E59" s="29"/>
      <c r="F59" s="29">
        <f>F57/J57</f>
        <v>0.2883625128733264</v>
      </c>
      <c r="G59" s="29">
        <f>G57/J57</f>
        <v>0.2231376587710264</v>
      </c>
      <c r="H59" s="30"/>
      <c r="I59" s="30"/>
      <c r="J59" s="21"/>
    </row>
    <row r="60" spans="1:10" ht="12.75">
      <c r="A60" s="22"/>
      <c r="B60" s="21"/>
      <c r="C60" s="21"/>
      <c r="D60" s="21"/>
      <c r="E60" s="21"/>
      <c r="F60" s="21"/>
      <c r="G60" s="21"/>
      <c r="H60" s="21"/>
      <c r="I60" s="21"/>
      <c r="J60" s="21"/>
    </row>
    <row r="61" spans="1:10" ht="25.5">
      <c r="A61" s="17" t="s">
        <v>61</v>
      </c>
      <c r="B61" s="18"/>
      <c r="C61" s="19">
        <f>C52</f>
        <v>0.0017004166666666667</v>
      </c>
      <c r="D61" s="19">
        <f>D52</f>
        <v>0.001791203703703704</v>
      </c>
      <c r="E61" s="19"/>
      <c r="F61" s="19">
        <f>F52</f>
        <v>0.0020611111111111108</v>
      </c>
      <c r="G61" s="19">
        <f>G52</f>
        <v>0.001594907407407407</v>
      </c>
      <c r="H61" s="20"/>
      <c r="I61" s="20"/>
      <c r="J61" s="21"/>
    </row>
    <row r="62" spans="1:10" ht="12.75">
      <c r="A62" s="17" t="s">
        <v>65</v>
      </c>
      <c r="B62" s="18"/>
      <c r="C62" s="19">
        <f>C61*2</f>
        <v>0.0034008333333333334</v>
      </c>
      <c r="D62" s="19">
        <f>D61*2</f>
        <v>0.003582407407407408</v>
      </c>
      <c r="E62" s="19"/>
      <c r="F62" s="19">
        <f>F61*2</f>
        <v>0.0041222222222222216</v>
      </c>
      <c r="G62" s="19">
        <f>G61*2</f>
        <v>0.003189814814814814</v>
      </c>
      <c r="H62" s="20"/>
      <c r="I62" s="20"/>
      <c r="J62" s="21"/>
    </row>
    <row r="63" spans="1:10" ht="38.25">
      <c r="A63" s="17" t="s">
        <v>66</v>
      </c>
      <c r="B63" s="18"/>
      <c r="C63" s="19">
        <f>C48</f>
        <v>0.00018981481481481475</v>
      </c>
      <c r="D63" s="19">
        <f>D48</f>
        <v>-0.001689814814814815</v>
      </c>
      <c r="E63" s="19"/>
      <c r="F63" s="19">
        <f>F48</f>
        <v>-0.0019444444444444442</v>
      </c>
      <c r="G63" s="19">
        <f>G48</f>
        <v>6.944444444444467E-05</v>
      </c>
      <c r="H63" s="20"/>
      <c r="I63" s="20"/>
      <c r="J63" s="21"/>
    </row>
    <row r="64" spans="1:10" ht="26.25" thickBot="1">
      <c r="A64" s="17" t="s">
        <v>67</v>
      </c>
      <c r="B64" s="18"/>
      <c r="C64" s="19">
        <f>C62+C63</f>
        <v>0.0035906481481481484</v>
      </c>
      <c r="D64" s="19">
        <f>D62+D63</f>
        <v>0.0018925925925925929</v>
      </c>
      <c r="E64" s="19"/>
      <c r="F64" s="19">
        <f>F62+F63</f>
        <v>0.0021777777777777776</v>
      </c>
      <c r="G64" s="19">
        <f>G62+G63</f>
        <v>0.0032592592592592586</v>
      </c>
      <c r="H64" s="20"/>
      <c r="I64" s="20"/>
      <c r="J64" s="21"/>
    </row>
    <row r="65" spans="1:10" ht="25.5">
      <c r="A65" s="22"/>
      <c r="B65" s="21"/>
      <c r="C65" s="21"/>
      <c r="D65" s="21"/>
      <c r="E65" s="21"/>
      <c r="F65" s="21"/>
      <c r="G65" s="21"/>
      <c r="H65" s="21"/>
      <c r="I65" s="21"/>
      <c r="J65" s="25" t="s">
        <v>75</v>
      </c>
    </row>
    <row r="66" spans="1:10" ht="26.25" thickBot="1">
      <c r="A66" s="17" t="s">
        <v>57</v>
      </c>
      <c r="B66" s="18"/>
      <c r="C66" s="19">
        <f>C46</f>
        <v>0.0008020833333333334</v>
      </c>
      <c r="D66" s="19">
        <f>D46</f>
        <v>0.0008449074074074075</v>
      </c>
      <c r="E66" s="19"/>
      <c r="F66" s="19">
        <f>F46</f>
        <v>0.0009722222222222221</v>
      </c>
      <c r="G66" s="27">
        <f>G46</f>
        <v>0.0007523148148148147</v>
      </c>
      <c r="H66" s="20"/>
      <c r="I66" s="20"/>
      <c r="J66" s="26">
        <f>C19</f>
        <v>0.0018287037037037037</v>
      </c>
    </row>
    <row r="67" spans="1:10" ht="13.5" thickBot="1">
      <c r="A67" s="23">
        <v>0.04</v>
      </c>
      <c r="B67" s="24"/>
      <c r="C67" s="19">
        <f>C66*0.04</f>
        <v>3.208333333333333E-05</v>
      </c>
      <c r="D67" s="19">
        <f>D66*0.04</f>
        <v>3.37962962962963E-05</v>
      </c>
      <c r="E67" s="19"/>
      <c r="F67" s="19">
        <f>F66*0.04</f>
        <v>3.8888888888888884E-05</v>
      </c>
      <c r="G67" s="27">
        <f>G66*0.04</f>
        <v>3.009259259259259E-05</v>
      </c>
      <c r="H67" s="20"/>
      <c r="I67" s="20"/>
      <c r="J67" s="28" t="s">
        <v>68</v>
      </c>
    </row>
    <row r="68" spans="1:10" ht="39" thickBot="1">
      <c r="A68" s="17" t="s">
        <v>69</v>
      </c>
      <c r="B68" s="18"/>
      <c r="C68" s="19">
        <f>(C66+C67)/2</f>
        <v>0.0004170833333333333</v>
      </c>
      <c r="D68" s="19">
        <f>(D66+D67)/2</f>
        <v>0.0004393518518518519</v>
      </c>
      <c r="E68" s="19"/>
      <c r="F68" s="19">
        <f>(F66+F67)/2</f>
        <v>0.0005055555555555555</v>
      </c>
      <c r="G68" s="19">
        <f>(G66+G67)/2</f>
        <v>0.00039120370370370367</v>
      </c>
      <c r="H68" s="20"/>
      <c r="I68" s="20"/>
      <c r="J68" s="31">
        <f>G68+F68+D68+C68</f>
        <v>0.0017531944444444446</v>
      </c>
    </row>
    <row r="69" ht="12.75">
      <c r="A69" s="32"/>
    </row>
    <row r="70" spans="1:3" ht="12.75">
      <c r="A70" s="32"/>
      <c r="C70" s="2" t="s">
        <v>70</v>
      </c>
    </row>
    <row r="71" spans="1:3" ht="12.75">
      <c r="A71" s="33" t="s">
        <v>71</v>
      </c>
      <c r="B71" s="2"/>
      <c r="C71" s="7">
        <f>C57+D57</f>
        <v>0.0017787500000000002</v>
      </c>
    </row>
    <row r="72" spans="1:3" ht="12.75">
      <c r="A72" s="33" t="s">
        <v>72</v>
      </c>
      <c r="B72" s="2"/>
      <c r="C72" s="7">
        <f>D57+F57</f>
        <v>0.0019625</v>
      </c>
    </row>
    <row r="73" spans="1:3" ht="12.75">
      <c r="A73" s="33" t="s">
        <v>73</v>
      </c>
      <c r="B73" s="2"/>
      <c r="C73" s="7">
        <f>F57+G57</f>
        <v>0.0018624999999999998</v>
      </c>
    </row>
    <row r="83" spans="1:4" ht="12.75">
      <c r="A83" s="1" t="str">
        <f>A1</f>
        <v>Jessica Williams</v>
      </c>
      <c r="C83" s="1">
        <f>C1</f>
        <v>0</v>
      </c>
      <c r="D83" s="34">
        <f>D1</f>
        <v>0</v>
      </c>
    </row>
    <row r="85" spans="6:7" ht="12.75">
      <c r="F85" s="4">
        <f>F2</f>
        <v>0.03</v>
      </c>
      <c r="G85" s="4">
        <f>G2</f>
        <v>0.03</v>
      </c>
    </row>
    <row r="86" spans="1:15" ht="12.75">
      <c r="A86" s="2" t="s">
        <v>0</v>
      </c>
      <c r="B86" s="2"/>
      <c r="C86" s="2" t="s">
        <v>18</v>
      </c>
      <c r="D86" s="2" t="s">
        <v>19</v>
      </c>
      <c r="F86" s="5" t="s">
        <v>30</v>
      </c>
      <c r="G86" s="5" t="s">
        <v>31</v>
      </c>
      <c r="J86" s="40" t="s">
        <v>76</v>
      </c>
      <c r="K86" s="41"/>
      <c r="L86" s="41"/>
      <c r="M86" s="41"/>
      <c r="N86" s="41"/>
      <c r="O86" s="42"/>
    </row>
    <row r="87" spans="1:15" ht="12.75">
      <c r="A87" s="2" t="s">
        <v>1</v>
      </c>
      <c r="B87" s="2"/>
      <c r="C87" s="7">
        <f aca="true" t="shared" si="0" ref="C87:D102">C4</f>
        <v>0.0003391203703703703</v>
      </c>
      <c r="D87" s="6">
        <f t="shared" si="0"/>
        <v>0</v>
      </c>
      <c r="F87" s="6">
        <f>C87*(100%-F85)</f>
        <v>0.0003289467592592592</v>
      </c>
      <c r="G87" s="7">
        <f>D87*(100%-G85)</f>
        <v>0</v>
      </c>
      <c r="J87" s="8" t="s">
        <v>2</v>
      </c>
      <c r="K87" s="9">
        <v>1.1574074074074073E-05</v>
      </c>
      <c r="L87" s="8" t="s">
        <v>20</v>
      </c>
      <c r="M87" s="10">
        <f>G88/2-K87</f>
        <v>-1.1574074074074073E-05</v>
      </c>
      <c r="N87" s="8" t="s">
        <v>21</v>
      </c>
      <c r="O87" s="10">
        <f>G88/2+K87</f>
        <v>1.1574074074074073E-05</v>
      </c>
    </row>
    <row r="88" spans="1:15" ht="12.75">
      <c r="A88" s="2" t="s">
        <v>2</v>
      </c>
      <c r="B88" s="7">
        <v>0.00017361111111111112</v>
      </c>
      <c r="C88" s="7">
        <f t="shared" si="0"/>
        <v>0.0007523148148148147</v>
      </c>
      <c r="D88" s="6">
        <f t="shared" si="0"/>
        <v>0</v>
      </c>
      <c r="F88" s="6">
        <f>C88*(100%-F85)</f>
        <v>0.0007297453703703703</v>
      </c>
      <c r="G88" s="7">
        <f>D88*(100%-G85)</f>
        <v>0</v>
      </c>
      <c r="J88" s="2"/>
      <c r="K88" s="7"/>
      <c r="L88" s="2"/>
      <c r="M88" s="6"/>
      <c r="N88" s="2"/>
      <c r="O88" s="6"/>
    </row>
    <row r="89" spans="1:15" ht="12.75">
      <c r="A89" s="2" t="s">
        <v>3</v>
      </c>
      <c r="B89" s="2"/>
      <c r="C89" s="7">
        <f t="shared" si="0"/>
        <v>0.001574074074074074</v>
      </c>
      <c r="D89" s="6">
        <f t="shared" si="0"/>
        <v>0.0015775462962962963</v>
      </c>
      <c r="F89" s="6">
        <f>C89*(100%-F85)</f>
        <v>0.0015268518518518517</v>
      </c>
      <c r="G89" s="7">
        <f>D89*(100%-G85)</f>
        <v>0.0015302199074074074</v>
      </c>
      <c r="J89" s="8" t="s">
        <v>3</v>
      </c>
      <c r="K89" s="9">
        <v>1.736111111111111E-05</v>
      </c>
      <c r="L89" s="8" t="s">
        <v>22</v>
      </c>
      <c r="M89" s="10">
        <f>G89/2-K89</f>
        <v>0.0007477488425925926</v>
      </c>
      <c r="N89" s="8" t="s">
        <v>23</v>
      </c>
      <c r="O89" s="10">
        <f>G89/2+K89</f>
        <v>0.0007824710648148148</v>
      </c>
    </row>
    <row r="90" spans="1:15" ht="12.75">
      <c r="A90" s="2" t="s">
        <v>4</v>
      </c>
      <c r="B90" s="2"/>
      <c r="C90" s="7">
        <f t="shared" si="0"/>
        <v>0.0032407407407407406</v>
      </c>
      <c r="D90" s="6">
        <f t="shared" si="0"/>
        <v>0.0033599537037037035</v>
      </c>
      <c r="F90" s="6">
        <f>C90*(100%-F85)</f>
        <v>0.003143518518518518</v>
      </c>
      <c r="G90" s="7">
        <f>D90*(100%-G85)</f>
        <v>0.003259155092592592</v>
      </c>
      <c r="J90" s="2"/>
      <c r="K90" s="7">
        <v>1.1574074074074073E-05</v>
      </c>
      <c r="L90" s="2" t="s">
        <v>20</v>
      </c>
      <c r="M90" s="6">
        <f>M89/2-K90</f>
        <v>0.00036230034722222224</v>
      </c>
      <c r="N90" s="2" t="s">
        <v>21</v>
      </c>
      <c r="O90" s="6">
        <f>(G89-M90)/3</f>
        <v>0.0003893065200617284</v>
      </c>
    </row>
    <row r="91" spans="1:15" ht="12.75">
      <c r="A91" s="2" t="s">
        <v>5</v>
      </c>
      <c r="B91" s="2"/>
      <c r="C91" s="7">
        <f t="shared" si="0"/>
        <v>0.006782407407407408</v>
      </c>
      <c r="D91" s="6">
        <f t="shared" si="0"/>
        <v>0</v>
      </c>
      <c r="F91" s="6">
        <f>C91*(100%-F85)</f>
        <v>0.006578935185185186</v>
      </c>
      <c r="G91" s="7">
        <f>D91*(100%-G85)</f>
        <v>0</v>
      </c>
      <c r="J91" s="2"/>
      <c r="K91" s="7"/>
      <c r="L91" s="2"/>
      <c r="M91" s="6"/>
      <c r="N91" s="2"/>
      <c r="O91" s="6"/>
    </row>
    <row r="92" spans="1:15" ht="12.75">
      <c r="A92" s="2" t="s">
        <v>6</v>
      </c>
      <c r="B92" s="2"/>
      <c r="C92" s="7">
        <f t="shared" si="0"/>
        <v>0.01306712962962963</v>
      </c>
      <c r="D92" s="6">
        <f t="shared" si="0"/>
        <v>0.01298611111111111</v>
      </c>
      <c r="F92" s="6">
        <f>C92*(100%-F85)</f>
        <v>0.01267511574074074</v>
      </c>
      <c r="G92" s="7">
        <f>D92*(100%-G85)</f>
        <v>0.012596527777777776</v>
      </c>
      <c r="J92" s="8" t="s">
        <v>4</v>
      </c>
      <c r="K92" s="9">
        <v>2.3148148148148147E-05</v>
      </c>
      <c r="L92" s="8" t="s">
        <v>24</v>
      </c>
      <c r="M92" s="10">
        <f>G90/2-K92</f>
        <v>0.0016064293981481478</v>
      </c>
      <c r="N92" s="8" t="s">
        <v>25</v>
      </c>
      <c r="O92" s="10">
        <f>G90/2+K92</f>
        <v>0.0016527256944444443</v>
      </c>
    </row>
    <row r="93" spans="1:15" ht="12.75">
      <c r="A93" s="2" t="s">
        <v>7</v>
      </c>
      <c r="B93" s="2"/>
      <c r="C93" s="7">
        <f t="shared" si="0"/>
        <v>0</v>
      </c>
      <c r="D93" s="6">
        <f t="shared" si="0"/>
        <v>0</v>
      </c>
      <c r="F93" s="6">
        <f>C93*(100%-F85)</f>
        <v>0</v>
      </c>
      <c r="G93" s="7">
        <f>D93*(100%-G85)</f>
        <v>0</v>
      </c>
      <c r="J93" s="2"/>
      <c r="K93" s="7">
        <v>1.736111111111111E-05</v>
      </c>
      <c r="L93" s="2" t="s">
        <v>22</v>
      </c>
      <c r="M93" s="6">
        <f>M92/2-K93</f>
        <v>0.0007858535879629628</v>
      </c>
      <c r="N93" s="2" t="s">
        <v>23</v>
      </c>
      <c r="O93" s="6">
        <f>(G90-M93)/3</f>
        <v>0.0008244338348765432</v>
      </c>
    </row>
    <row r="94" spans="1:15" ht="12.75">
      <c r="A94" s="2" t="s">
        <v>8</v>
      </c>
      <c r="B94" s="2"/>
      <c r="C94" s="7">
        <f t="shared" si="0"/>
        <v>0.0008449074074074075</v>
      </c>
      <c r="D94" s="6">
        <f t="shared" si="0"/>
        <v>0</v>
      </c>
      <c r="F94" s="6">
        <f>C94*(100%-F85)</f>
        <v>0.0008195601851851852</v>
      </c>
      <c r="G94" s="7">
        <f>D94*(100%-G85)</f>
        <v>0</v>
      </c>
      <c r="J94" s="2"/>
      <c r="K94" s="7">
        <v>1.1574074074074073E-05</v>
      </c>
      <c r="L94" s="2" t="s">
        <v>20</v>
      </c>
      <c r="M94" s="6">
        <f>M93/2-K94</f>
        <v>0.00038135271990740735</v>
      </c>
      <c r="N94" s="2" t="s">
        <v>21</v>
      </c>
      <c r="O94" s="6">
        <f>(G90-M94)/7</f>
        <v>0.0004111146246693121</v>
      </c>
    </row>
    <row r="95" spans="1:15" ht="12.75">
      <c r="A95" s="2" t="s">
        <v>9</v>
      </c>
      <c r="B95" s="2"/>
      <c r="C95" s="7">
        <f t="shared" si="0"/>
        <v>0</v>
      </c>
      <c r="D95" s="6">
        <f t="shared" si="0"/>
        <v>0</v>
      </c>
      <c r="F95" s="6">
        <f>C95*(100%-F85)</f>
        <v>0</v>
      </c>
      <c r="G95" s="7">
        <f>D95*(100%-G85)</f>
        <v>0</v>
      </c>
      <c r="J95" s="2"/>
      <c r="K95" s="7"/>
      <c r="L95" s="2"/>
      <c r="M95" s="6"/>
      <c r="N95" s="2"/>
      <c r="O95" s="6"/>
    </row>
    <row r="96" spans="1:15" ht="12.75">
      <c r="A96" s="2" t="s">
        <v>10</v>
      </c>
      <c r="B96" s="2"/>
      <c r="C96" s="7">
        <f t="shared" si="0"/>
        <v>0</v>
      </c>
      <c r="D96" s="6">
        <f t="shared" si="0"/>
        <v>0</v>
      </c>
      <c r="F96" s="6">
        <f>C96*(100%-F85)</f>
        <v>0</v>
      </c>
      <c r="G96" s="7">
        <f>D96*(100%-G85)</f>
        <v>0</v>
      </c>
      <c r="J96" s="8" t="s">
        <v>5</v>
      </c>
      <c r="K96" s="9">
        <v>2.3148148148148147E-05</v>
      </c>
      <c r="L96" s="8" t="s">
        <v>26</v>
      </c>
      <c r="M96" s="10">
        <f>G91/2-K96</f>
        <v>-2.3148148148148147E-05</v>
      </c>
      <c r="N96" s="8" t="s">
        <v>27</v>
      </c>
      <c r="O96" s="10">
        <f>G91/2+K96</f>
        <v>2.3148148148148147E-05</v>
      </c>
    </row>
    <row r="97" spans="1:15" ht="12.75">
      <c r="A97" s="2" t="s">
        <v>11</v>
      </c>
      <c r="B97" s="2"/>
      <c r="C97" s="7">
        <f t="shared" si="0"/>
        <v>0.0009722222222222221</v>
      </c>
      <c r="D97" s="6">
        <f t="shared" si="0"/>
        <v>0</v>
      </c>
      <c r="F97" s="6">
        <f>C97*(100%-F85)</f>
        <v>0.0009430555555555554</v>
      </c>
      <c r="G97" s="7">
        <f>D97*(100%-G85)</f>
        <v>0</v>
      </c>
      <c r="J97" s="2"/>
      <c r="K97" s="7">
        <v>2.3148148148148147E-05</v>
      </c>
      <c r="L97" s="2" t="s">
        <v>24</v>
      </c>
      <c r="M97" s="6">
        <f>M96/2-K97</f>
        <v>-3.472222222222222E-05</v>
      </c>
      <c r="N97" s="2" t="s">
        <v>25</v>
      </c>
      <c r="O97" s="6">
        <f>G91/4+K97</f>
        <v>2.3148148148148147E-05</v>
      </c>
    </row>
    <row r="98" spans="1:15" ht="12.75">
      <c r="A98" s="2" t="s">
        <v>12</v>
      </c>
      <c r="B98" s="2"/>
      <c r="C98" s="7">
        <f t="shared" si="0"/>
        <v>0</v>
      </c>
      <c r="D98" s="6">
        <f t="shared" si="0"/>
        <v>0</v>
      </c>
      <c r="F98" s="6">
        <f>C98*(100%-F85)</f>
        <v>0</v>
      </c>
      <c r="G98" s="7">
        <f>D98*(100%-G85)</f>
        <v>0</v>
      </c>
      <c r="J98" s="2"/>
      <c r="K98" s="7">
        <v>1.736111111111111E-05</v>
      </c>
      <c r="L98" s="2" t="s">
        <v>22</v>
      </c>
      <c r="M98" s="6">
        <f>M97/2-K98</f>
        <v>-3.472222222222222E-05</v>
      </c>
      <c r="N98" s="2" t="s">
        <v>23</v>
      </c>
      <c r="O98" s="6">
        <f>(G91-M98)/7</f>
        <v>4.96031746031746E-06</v>
      </c>
    </row>
    <row r="99" spans="1:15" ht="12.75">
      <c r="A99" s="2" t="s">
        <v>13</v>
      </c>
      <c r="B99" s="2"/>
      <c r="C99" s="7">
        <f t="shared" si="0"/>
        <v>0.00035879629629629635</v>
      </c>
      <c r="D99" s="6">
        <f t="shared" si="0"/>
        <v>0.0003599537037037037</v>
      </c>
      <c r="F99" s="6">
        <f>C99*(100%-F85)</f>
        <v>0.00034803240740740747</v>
      </c>
      <c r="G99" s="7">
        <f>D99*(100%-G85)</f>
        <v>0.0003491550925925926</v>
      </c>
      <c r="J99" s="2"/>
      <c r="K99" s="7">
        <v>1.1574074074074073E-05</v>
      </c>
      <c r="L99" s="2" t="s">
        <v>20</v>
      </c>
      <c r="M99" s="6">
        <f>M98/2-K99</f>
        <v>-2.8935185185185186E-05</v>
      </c>
      <c r="N99" s="2" t="s">
        <v>21</v>
      </c>
      <c r="O99" s="6">
        <f>(G91-M99)/15</f>
        <v>1.9290123456790124E-06</v>
      </c>
    </row>
    <row r="100" spans="1:15" ht="12.75">
      <c r="A100" s="2" t="s">
        <v>14</v>
      </c>
      <c r="B100" s="2"/>
      <c r="C100" s="7">
        <f t="shared" si="0"/>
        <v>0.0008020833333333334</v>
      </c>
      <c r="D100" s="6">
        <f t="shared" si="0"/>
        <v>0.0007997685185185186</v>
      </c>
      <c r="F100" s="6">
        <f>C100*(100%-F85)</f>
        <v>0.0007780208333333334</v>
      </c>
      <c r="G100" s="7">
        <f>D100*(100%-G85)</f>
        <v>0.000775775462962963</v>
      </c>
      <c r="J100" s="2"/>
      <c r="K100" s="7"/>
      <c r="L100" s="2"/>
      <c r="M100" s="6"/>
      <c r="N100" s="2"/>
      <c r="O100" s="6"/>
    </row>
    <row r="101" spans="1:15" ht="12.75">
      <c r="A101" s="2" t="s">
        <v>15</v>
      </c>
      <c r="B101" s="2"/>
      <c r="C101" s="7">
        <f t="shared" si="0"/>
        <v>0.0017939814814814815</v>
      </c>
      <c r="D101" s="6">
        <f t="shared" si="0"/>
        <v>0.001767361111111111</v>
      </c>
      <c r="F101" s="6">
        <f>C101*(100%-F85)</f>
        <v>0.001740162037037037</v>
      </c>
      <c r="G101" s="7">
        <f>D101*(100%-G85)</f>
        <v>0.0017143402777777777</v>
      </c>
      <c r="J101" s="8" t="s">
        <v>6</v>
      </c>
      <c r="K101" s="9">
        <v>2.3148148148148147E-05</v>
      </c>
      <c r="L101" s="8" t="s">
        <v>28</v>
      </c>
      <c r="M101" s="10">
        <f>(G92/15)*8-K101</f>
        <v>0.0066949999999999996</v>
      </c>
      <c r="N101" s="8" t="s">
        <v>29</v>
      </c>
      <c r="O101" s="10">
        <f>(G92/15)*8+K101</f>
        <v>0.006741296296296296</v>
      </c>
    </row>
    <row r="102" spans="1:15" ht="12.75">
      <c r="A102" s="2" t="s">
        <v>16</v>
      </c>
      <c r="B102" s="2"/>
      <c r="C102" s="7">
        <f t="shared" si="0"/>
        <v>0.0018287037037037037</v>
      </c>
      <c r="D102" s="6">
        <f t="shared" si="0"/>
        <v>0</v>
      </c>
      <c r="F102" s="6">
        <f>C102*(100%-F85)</f>
        <v>0.0017738425925925925</v>
      </c>
      <c r="G102" s="7">
        <f>D102*(100%-G85)</f>
        <v>0</v>
      </c>
      <c r="J102" s="2"/>
      <c r="K102" s="7">
        <v>2.3148148148148147E-05</v>
      </c>
      <c r="L102" s="2" t="s">
        <v>26</v>
      </c>
      <c r="M102" s="6">
        <f>M101/2-K102</f>
        <v>0.0033243518518518518</v>
      </c>
      <c r="N102" s="2" t="s">
        <v>27</v>
      </c>
      <c r="O102" s="6">
        <f>((G92-M102)/11)*4</f>
        <v>0.0033717003367003356</v>
      </c>
    </row>
    <row r="103" spans="1:15" ht="12.75">
      <c r="A103" s="2" t="s">
        <v>17</v>
      </c>
      <c r="B103" s="2"/>
      <c r="C103" s="7">
        <f>C20</f>
        <v>0.0038194444444444443</v>
      </c>
      <c r="D103" s="6">
        <f>D20</f>
        <v>0</v>
      </c>
      <c r="F103" s="6">
        <f>C103*(100%-F85)</f>
        <v>0.003704861111111111</v>
      </c>
      <c r="G103" s="7">
        <f>D103*(100%-G85)</f>
        <v>0</v>
      </c>
      <c r="J103" s="2"/>
      <c r="K103" s="7">
        <v>2.3148148148148147E-05</v>
      </c>
      <c r="L103" s="2" t="s">
        <v>24</v>
      </c>
      <c r="M103" s="6">
        <f>M102/2-K103</f>
        <v>0.0016390277777777777</v>
      </c>
      <c r="N103" s="2" t="s">
        <v>25</v>
      </c>
      <c r="O103" s="6">
        <f>((G92-M103)/13)*2</f>
        <v>0.0016857692307692305</v>
      </c>
    </row>
    <row r="104" spans="10:15" ht="12.75">
      <c r="J104" s="2"/>
      <c r="K104" s="7">
        <v>1.736111111111111E-05</v>
      </c>
      <c r="L104" s="2" t="s">
        <v>22</v>
      </c>
      <c r="M104" s="6">
        <f>M103/2-K104</f>
        <v>0.0008021527777777777</v>
      </c>
      <c r="N104" s="2" t="s">
        <v>23</v>
      </c>
      <c r="O104" s="6">
        <f>((G92-M104)/14)</f>
        <v>0.0008424553571428569</v>
      </c>
    </row>
    <row r="105" spans="10:15" ht="12.75">
      <c r="J105" s="2"/>
      <c r="K105" s="7">
        <v>1.1574074074074073E-05</v>
      </c>
      <c r="L105" s="2" t="s">
        <v>20</v>
      </c>
      <c r="M105" s="6">
        <f>M104/2-K105</f>
        <v>0.0003895023148148148</v>
      </c>
      <c r="N105" s="2" t="s">
        <v>21</v>
      </c>
      <c r="O105" s="6">
        <f>((G92-M105)/29)</f>
        <v>0.0004209319125159642</v>
      </c>
    </row>
    <row r="106" spans="10:15" ht="12.75">
      <c r="J106" s="2"/>
      <c r="K106" s="2"/>
      <c r="L106" s="2"/>
      <c r="M106" s="14"/>
      <c r="N106" s="2"/>
      <c r="O106" s="14"/>
    </row>
    <row r="107" spans="10:15" ht="12.75">
      <c r="J107" s="8" t="s">
        <v>8</v>
      </c>
      <c r="K107" s="9">
        <v>1.1574074074074073E-05</v>
      </c>
      <c r="L107" s="8" t="s">
        <v>20</v>
      </c>
      <c r="M107" s="10">
        <f>G94/2-K107</f>
        <v>-1.1574074074074073E-05</v>
      </c>
      <c r="N107" s="8" t="s">
        <v>21</v>
      </c>
      <c r="O107" s="10">
        <f>G94/2+K107</f>
        <v>1.1574074074074073E-05</v>
      </c>
    </row>
    <row r="108" spans="10:15" ht="12.75">
      <c r="J108" s="8" t="s">
        <v>9</v>
      </c>
      <c r="K108" s="9">
        <v>1.736111111111111E-05</v>
      </c>
      <c r="L108" s="8" t="s">
        <v>22</v>
      </c>
      <c r="M108" s="10">
        <f>G95/2-K108</f>
        <v>-1.736111111111111E-05</v>
      </c>
      <c r="N108" s="8" t="s">
        <v>23</v>
      </c>
      <c r="O108" s="10">
        <f>G95/2+K108</f>
        <v>1.736111111111111E-05</v>
      </c>
    </row>
    <row r="109" spans="10:15" ht="12.75">
      <c r="J109" s="2"/>
      <c r="K109" s="7">
        <v>1.1574074074074073E-05</v>
      </c>
      <c r="L109" s="2" t="s">
        <v>20</v>
      </c>
      <c r="M109" s="6">
        <f>M108/2-K109</f>
        <v>-2.025462962962963E-05</v>
      </c>
      <c r="N109" s="2" t="s">
        <v>21</v>
      </c>
      <c r="O109" s="6">
        <f>(G95-M109)/3</f>
        <v>6.751543209876543E-06</v>
      </c>
    </row>
    <row r="110" spans="10:15" ht="12.75">
      <c r="J110" s="2"/>
      <c r="K110" s="2"/>
      <c r="L110" s="2"/>
      <c r="M110" s="14"/>
      <c r="N110" s="2"/>
      <c r="O110" s="14"/>
    </row>
    <row r="111" spans="10:15" ht="12.75">
      <c r="J111" s="8" t="s">
        <v>11</v>
      </c>
      <c r="K111" s="9">
        <v>1.736111111111111E-05</v>
      </c>
      <c r="L111" s="8" t="s">
        <v>20</v>
      </c>
      <c r="M111" s="10">
        <f>G97/2-K111</f>
        <v>-1.736111111111111E-05</v>
      </c>
      <c r="N111" s="8" t="s">
        <v>21</v>
      </c>
      <c r="O111" s="10">
        <f>G97/2+K111</f>
        <v>1.736111111111111E-05</v>
      </c>
    </row>
    <row r="112" spans="10:15" ht="12.75">
      <c r="J112" s="8" t="s">
        <v>12</v>
      </c>
      <c r="K112" s="9">
        <v>2.3148148148148147E-05</v>
      </c>
      <c r="L112" s="8" t="s">
        <v>22</v>
      </c>
      <c r="M112" s="10">
        <f>G98/2-K112</f>
        <v>-2.3148148148148147E-05</v>
      </c>
      <c r="N112" s="8" t="s">
        <v>23</v>
      </c>
      <c r="O112" s="10">
        <f>G98/2+K112</f>
        <v>2.3148148148148147E-05</v>
      </c>
    </row>
    <row r="113" spans="10:15" ht="12.75">
      <c r="J113" s="2"/>
      <c r="K113" s="7">
        <v>1.736111111111111E-05</v>
      </c>
      <c r="L113" s="2" t="s">
        <v>20</v>
      </c>
      <c r="M113" s="6">
        <f>M112/2-K113</f>
        <v>-2.8935185185185186E-05</v>
      </c>
      <c r="N113" s="2" t="s">
        <v>21</v>
      </c>
      <c r="O113" s="6">
        <f>(G98-M113)/3</f>
        <v>9.645061728395062E-06</v>
      </c>
    </row>
    <row r="114" spans="10:15" ht="12.75">
      <c r="J114" s="2"/>
      <c r="K114" s="2"/>
      <c r="L114" s="2"/>
      <c r="M114" s="14"/>
      <c r="N114" s="2"/>
      <c r="O114" s="14"/>
    </row>
    <row r="115" spans="10:15" ht="12.75">
      <c r="J115" s="8" t="s">
        <v>14</v>
      </c>
      <c r="K115" s="9">
        <v>1.736111111111111E-05</v>
      </c>
      <c r="L115" s="8" t="s">
        <v>20</v>
      </c>
      <c r="M115" s="10">
        <f>G100/2-K115</f>
        <v>0.0003705266203703704</v>
      </c>
      <c r="N115" s="8" t="s">
        <v>21</v>
      </c>
      <c r="O115" s="10">
        <f>G100/2+K115</f>
        <v>0.00040524884259259263</v>
      </c>
    </row>
    <row r="116" spans="10:15" ht="12.75">
      <c r="J116" s="8" t="s">
        <v>15</v>
      </c>
      <c r="K116" s="9">
        <v>2.3148148148148147E-05</v>
      </c>
      <c r="L116" s="8" t="s">
        <v>22</v>
      </c>
      <c r="M116" s="10">
        <f>G101/2-K116</f>
        <v>0.0008340219907407408</v>
      </c>
      <c r="N116" s="8" t="s">
        <v>23</v>
      </c>
      <c r="O116" s="10">
        <f>G101/2+K116</f>
        <v>0.000880318287037037</v>
      </c>
    </row>
    <row r="117" spans="10:15" ht="12.75">
      <c r="J117" s="2"/>
      <c r="K117" s="7">
        <v>1.736111111111111E-05</v>
      </c>
      <c r="L117" s="2" t="s">
        <v>20</v>
      </c>
      <c r="M117" s="6">
        <f>M116/2-K117</f>
        <v>0.00039964988425925926</v>
      </c>
      <c r="N117" s="2" t="s">
        <v>21</v>
      </c>
      <c r="O117" s="6">
        <f>(G101-M117)/3</f>
        <v>0.0004382301311728395</v>
      </c>
    </row>
  </sheetData>
  <sheetProtection/>
  <mergeCells count="61">
    <mergeCell ref="J86:O86"/>
    <mergeCell ref="A44:J44"/>
    <mergeCell ref="A1:D1"/>
    <mergeCell ref="R32:S32"/>
    <mergeCell ref="T32:U32"/>
    <mergeCell ref="R33:S33"/>
    <mergeCell ref="T33:U33"/>
    <mergeCell ref="R29:S29"/>
    <mergeCell ref="T29:U29"/>
    <mergeCell ref="R30:S30"/>
    <mergeCell ref="T30:U30"/>
    <mergeCell ref="R31:S31"/>
    <mergeCell ref="T31:U31"/>
    <mergeCell ref="R26:S26"/>
    <mergeCell ref="T26:U26"/>
    <mergeCell ref="R27:S27"/>
    <mergeCell ref="T27:U27"/>
    <mergeCell ref="A28:D28"/>
    <mergeCell ref="F28:G28"/>
    <mergeCell ref="R28:S28"/>
    <mergeCell ref="T28:U28"/>
    <mergeCell ref="R23:S23"/>
    <mergeCell ref="T23:U23"/>
    <mergeCell ref="R24:S24"/>
    <mergeCell ref="T24:U24"/>
    <mergeCell ref="R25:S25"/>
    <mergeCell ref="T25:U25"/>
    <mergeCell ref="R17:S17"/>
    <mergeCell ref="T17:U17"/>
    <mergeCell ref="R18:S18"/>
    <mergeCell ref="T18:U18"/>
    <mergeCell ref="A22:C22"/>
    <mergeCell ref="F22:G22"/>
    <mergeCell ref="R22:S22"/>
    <mergeCell ref="T22:U22"/>
    <mergeCell ref="R12:S12"/>
    <mergeCell ref="T12:U12"/>
    <mergeCell ref="R13:S13"/>
    <mergeCell ref="T13:U13"/>
    <mergeCell ref="R16:S16"/>
    <mergeCell ref="T16:U16"/>
    <mergeCell ref="R8:S8"/>
    <mergeCell ref="T8:U8"/>
    <mergeCell ref="R9:S9"/>
    <mergeCell ref="T9:U9"/>
    <mergeCell ref="R10:S10"/>
    <mergeCell ref="R11:S11"/>
    <mergeCell ref="T11:U11"/>
    <mergeCell ref="R4:S4"/>
    <mergeCell ref="T4:U4"/>
    <mergeCell ref="R6:S6"/>
    <mergeCell ref="T6:U6"/>
    <mergeCell ref="R7:S7"/>
    <mergeCell ref="T7:U7"/>
    <mergeCell ref="R2:S2"/>
    <mergeCell ref="T2:U2"/>
    <mergeCell ref="R1:S1"/>
    <mergeCell ref="T1:U1"/>
    <mergeCell ref="J3:O3"/>
    <mergeCell ref="R3:S3"/>
    <mergeCell ref="T3:U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selection activeCell="T41" sqref="T41"/>
    </sheetView>
  </sheetViews>
  <sheetFormatPr defaultColWidth="8.88671875" defaultRowHeight="15"/>
  <cols>
    <col min="1" max="1" width="6.10546875" style="1" customWidth="1"/>
    <col min="2" max="2" width="0.23046875" style="1" hidden="1" customWidth="1"/>
    <col min="3" max="4" width="8.21484375" style="1" bestFit="1" customWidth="1"/>
    <col min="5" max="5" width="0.88671875" style="1" customWidth="1"/>
    <col min="6" max="6" width="8.21484375" style="1" bestFit="1" customWidth="1"/>
    <col min="7" max="7" width="6.5546875" style="1" bestFit="1" customWidth="1"/>
    <col min="8" max="8" width="0.88671875" style="1" customWidth="1"/>
    <col min="9" max="9" width="6.88671875" style="1" hidden="1" customWidth="1"/>
    <col min="10" max="10" width="5.6640625" style="1" customWidth="1"/>
    <col min="11" max="11" width="5.5546875" style="1" hidden="1" customWidth="1"/>
    <col min="12" max="12" width="6.4453125" style="1" bestFit="1" customWidth="1"/>
    <col min="13" max="13" width="5.5546875" style="1" bestFit="1" customWidth="1"/>
    <col min="14" max="14" width="6.5546875" style="1" bestFit="1" customWidth="1"/>
    <col min="15" max="15" width="8.21484375" style="1" bestFit="1" customWidth="1"/>
    <col min="16" max="16" width="0.88671875" style="1" customWidth="1"/>
    <col min="17" max="17" width="8.21484375" style="1" bestFit="1" customWidth="1"/>
    <col min="18" max="19" width="3.3359375" style="1" customWidth="1"/>
    <col min="20" max="21" width="3.77734375" style="1" bestFit="1" customWidth="1"/>
    <col min="22" max="22" width="5.99609375" style="1" bestFit="1" customWidth="1"/>
    <col min="23" max="23" width="3.77734375" style="1" customWidth="1"/>
    <col min="24" max="16384" width="8.88671875" style="1" customWidth="1"/>
  </cols>
  <sheetData>
    <row r="1" spans="1:22" ht="13.5" customHeight="1">
      <c r="A1" s="52" t="s">
        <v>84</v>
      </c>
      <c r="B1" s="52"/>
      <c r="C1" s="52"/>
      <c r="D1" s="52"/>
      <c r="F1" s="37" t="s">
        <v>83</v>
      </c>
      <c r="G1" s="37"/>
      <c r="Q1" s="38" t="s">
        <v>45</v>
      </c>
      <c r="R1" s="48" t="s">
        <v>48</v>
      </c>
      <c r="S1" s="48"/>
      <c r="T1" s="48" t="s">
        <v>50</v>
      </c>
      <c r="U1" s="48"/>
      <c r="V1" s="3"/>
    </row>
    <row r="2" spans="6:22" ht="12.75">
      <c r="F2" s="4">
        <v>0.03</v>
      </c>
      <c r="G2" s="4">
        <v>0.03</v>
      </c>
      <c r="Q2" s="38" t="s">
        <v>46</v>
      </c>
      <c r="R2" s="48" t="s">
        <v>46</v>
      </c>
      <c r="S2" s="48"/>
      <c r="T2" s="48" t="s">
        <v>46</v>
      </c>
      <c r="U2" s="48"/>
      <c r="V2" s="3"/>
    </row>
    <row r="3" spans="1:22" ht="12.75">
      <c r="A3" s="2" t="s">
        <v>0</v>
      </c>
      <c r="B3" s="2"/>
      <c r="C3" s="2" t="s">
        <v>18</v>
      </c>
      <c r="D3" s="2" t="s">
        <v>19</v>
      </c>
      <c r="F3" s="5" t="s">
        <v>30</v>
      </c>
      <c r="G3" s="5" t="s">
        <v>31</v>
      </c>
      <c r="J3" s="49" t="s">
        <v>44</v>
      </c>
      <c r="K3" s="50"/>
      <c r="L3" s="50"/>
      <c r="M3" s="50"/>
      <c r="N3" s="50"/>
      <c r="O3" s="51"/>
      <c r="Q3" s="2" t="s">
        <v>47</v>
      </c>
      <c r="R3" s="39" t="s">
        <v>49</v>
      </c>
      <c r="S3" s="39"/>
      <c r="T3" s="39" t="s">
        <v>51</v>
      </c>
      <c r="U3" s="39"/>
      <c r="V3" s="3"/>
    </row>
    <row r="4" spans="1:22" ht="12.75">
      <c r="A4" s="2" t="s">
        <v>1</v>
      </c>
      <c r="B4" s="2"/>
      <c r="C4" s="7">
        <v>0</v>
      </c>
      <c r="D4" s="7">
        <v>0</v>
      </c>
      <c r="F4" s="6">
        <f>C4*(100%-F2)</f>
        <v>0</v>
      </c>
      <c r="G4" s="7">
        <f>D4*(100%-G2)</f>
        <v>0</v>
      </c>
      <c r="J4" s="8" t="s">
        <v>2</v>
      </c>
      <c r="K4" s="9">
        <v>1.1574074074074073E-05</v>
      </c>
      <c r="L4" s="8" t="s">
        <v>20</v>
      </c>
      <c r="M4" s="10">
        <f>F5/2-K4</f>
        <v>0.00046736342592592587</v>
      </c>
      <c r="N4" s="8" t="s">
        <v>21</v>
      </c>
      <c r="O4" s="10">
        <f>F5/2+K4</f>
        <v>0.000490511574074074</v>
      </c>
      <c r="P4" s="11"/>
      <c r="Q4" s="10">
        <f>F5*1.25</f>
        <v>0.0011973437499999998</v>
      </c>
      <c r="R4" s="43">
        <f>F5*1.175</f>
        <v>0.0011255031249999999</v>
      </c>
      <c r="S4" s="43"/>
      <c r="T4" s="43">
        <f>F5*1.075</f>
        <v>0.0010297156249999997</v>
      </c>
      <c r="U4" s="43"/>
      <c r="V4" s="8" t="s">
        <v>2</v>
      </c>
    </row>
    <row r="5" spans="1:22" ht="12.75">
      <c r="A5" s="2" t="s">
        <v>2</v>
      </c>
      <c r="B5" s="7">
        <v>0.00017361111111111112</v>
      </c>
      <c r="C5" s="6">
        <v>0.0009874999999999999</v>
      </c>
      <c r="D5" s="7"/>
      <c r="F5" s="6">
        <f>C5*(100%-F2)</f>
        <v>0.0009578749999999999</v>
      </c>
      <c r="G5" s="7">
        <f>D5*(100%-G2)</f>
        <v>0</v>
      </c>
      <c r="J5" s="2"/>
      <c r="K5" s="7"/>
      <c r="L5" s="2"/>
      <c r="M5" s="6"/>
      <c r="N5" s="2"/>
      <c r="O5" s="6"/>
      <c r="V5" s="3"/>
    </row>
    <row r="6" spans="1:22" ht="12.75">
      <c r="A6" s="2" t="s">
        <v>3</v>
      </c>
      <c r="B6" s="2"/>
      <c r="C6" s="6"/>
      <c r="D6" s="7"/>
      <c r="F6" s="6">
        <f>C6*(100%-F2)</f>
        <v>0</v>
      </c>
      <c r="G6" s="7">
        <f>D6*(100%-G2)</f>
        <v>0</v>
      </c>
      <c r="J6" s="8" t="s">
        <v>3</v>
      </c>
      <c r="K6" s="9">
        <v>1.736111111111111E-05</v>
      </c>
      <c r="L6" s="8" t="s">
        <v>22</v>
      </c>
      <c r="M6" s="10">
        <f>F6/2-K6</f>
        <v>-1.736111111111111E-05</v>
      </c>
      <c r="N6" s="8" t="s">
        <v>23</v>
      </c>
      <c r="O6" s="10">
        <f>F6/2+K6</f>
        <v>1.736111111111111E-05</v>
      </c>
      <c r="P6" s="11"/>
      <c r="Q6" s="10">
        <f>F6*1.25</f>
        <v>0</v>
      </c>
      <c r="R6" s="43">
        <f>F6*1.175</f>
        <v>0</v>
      </c>
      <c r="S6" s="43"/>
      <c r="T6" s="43">
        <f>F6*1.075</f>
        <v>0</v>
      </c>
      <c r="U6" s="43"/>
      <c r="V6" s="8" t="s">
        <v>3</v>
      </c>
    </row>
    <row r="7" spans="1:22" ht="12.75">
      <c r="A7" s="2" t="s">
        <v>4</v>
      </c>
      <c r="B7" s="2"/>
      <c r="C7" s="6"/>
      <c r="D7" s="7"/>
      <c r="F7" s="6">
        <f>C7*(100%-F2)</f>
        <v>0</v>
      </c>
      <c r="G7" s="7">
        <f>D7*(100%-G2)</f>
        <v>0</v>
      </c>
      <c r="J7" s="2"/>
      <c r="K7" s="7">
        <v>1.1574074074074073E-05</v>
      </c>
      <c r="L7" s="2" t="s">
        <v>20</v>
      </c>
      <c r="M7" s="6">
        <f>M6/2-K7</f>
        <v>-2.025462962962963E-05</v>
      </c>
      <c r="N7" s="2" t="s">
        <v>21</v>
      </c>
      <c r="O7" s="6">
        <f>(F6-M7)/3</f>
        <v>6.751543209876543E-06</v>
      </c>
      <c r="Q7" s="2" t="s">
        <v>45</v>
      </c>
      <c r="R7" s="39" t="s">
        <v>48</v>
      </c>
      <c r="S7" s="39"/>
      <c r="T7" s="39" t="s">
        <v>50</v>
      </c>
      <c r="U7" s="39"/>
      <c r="V7" s="3"/>
    </row>
    <row r="8" spans="1:22" ht="12.75">
      <c r="A8" s="2" t="s">
        <v>5</v>
      </c>
      <c r="B8" s="2"/>
      <c r="C8" s="6"/>
      <c r="D8" s="7"/>
      <c r="F8" s="6">
        <f>C8*(100%-F2)</f>
        <v>0</v>
      </c>
      <c r="G8" s="7">
        <f>D8*(100%-G2)</f>
        <v>0</v>
      </c>
      <c r="J8" s="2"/>
      <c r="K8" s="7"/>
      <c r="L8" s="2"/>
      <c r="M8" s="6"/>
      <c r="N8" s="2"/>
      <c r="O8" s="6"/>
      <c r="Q8" s="2" t="s">
        <v>47</v>
      </c>
      <c r="R8" s="39" t="s">
        <v>49</v>
      </c>
      <c r="S8" s="39"/>
      <c r="T8" s="39" t="s">
        <v>51</v>
      </c>
      <c r="U8" s="39"/>
      <c r="V8" s="3"/>
    </row>
    <row r="9" spans="1:22" ht="12.75">
      <c r="A9" s="2" t="s">
        <v>6</v>
      </c>
      <c r="B9" s="2"/>
      <c r="C9" s="6"/>
      <c r="D9" s="7">
        <v>0</v>
      </c>
      <c r="F9" s="6">
        <f>C9*(100%-F2)</f>
        <v>0</v>
      </c>
      <c r="G9" s="7">
        <f>D9*(100%-G2)</f>
        <v>0</v>
      </c>
      <c r="J9" s="8" t="s">
        <v>4</v>
      </c>
      <c r="K9" s="9">
        <v>2.3148148148148147E-05</v>
      </c>
      <c r="L9" s="8" t="s">
        <v>24</v>
      </c>
      <c r="M9" s="10">
        <f>F7/2-K9</f>
        <v>-2.3148148148148147E-05</v>
      </c>
      <c r="N9" s="8" t="s">
        <v>25</v>
      </c>
      <c r="O9" s="10">
        <f>F7/2+K9</f>
        <v>2.3148148148148147E-05</v>
      </c>
      <c r="P9" s="11"/>
      <c r="Q9" s="12">
        <f>F7*1.25</f>
        <v>0</v>
      </c>
      <c r="R9" s="43">
        <f>F7*1.175</f>
        <v>0</v>
      </c>
      <c r="S9" s="43"/>
      <c r="T9" s="43">
        <f>F7*1.075</f>
        <v>0</v>
      </c>
      <c r="U9" s="43"/>
      <c r="V9" s="8" t="s">
        <v>4</v>
      </c>
    </row>
    <row r="10" spans="1:22" ht="12.75">
      <c r="A10" s="2" t="s">
        <v>79</v>
      </c>
      <c r="B10" s="2"/>
      <c r="C10" s="6"/>
      <c r="D10" s="7">
        <v>0</v>
      </c>
      <c r="F10" s="6">
        <f>C10*(100%-F2)</f>
        <v>0</v>
      </c>
      <c r="G10" s="7">
        <f>D10*(100%-G2)</f>
        <v>0</v>
      </c>
      <c r="J10" s="2"/>
      <c r="K10" s="7">
        <v>1.736111111111111E-05</v>
      </c>
      <c r="L10" s="2" t="s">
        <v>22</v>
      </c>
      <c r="M10" s="6">
        <f>M9/2-K10</f>
        <v>-2.8935185185185186E-05</v>
      </c>
      <c r="N10" s="2" t="s">
        <v>23</v>
      </c>
      <c r="O10" s="6">
        <f>(F7-M10)/3</f>
        <v>9.645061728395062E-06</v>
      </c>
      <c r="R10" s="43"/>
      <c r="S10" s="43"/>
      <c r="V10" s="3"/>
    </row>
    <row r="11" spans="1:22" ht="12.75">
      <c r="A11" s="2" t="s">
        <v>80</v>
      </c>
      <c r="B11" s="2"/>
      <c r="C11" s="6"/>
      <c r="D11" s="7">
        <v>0</v>
      </c>
      <c r="F11" s="6">
        <f>C11*(100%-F2)</f>
        <v>0</v>
      </c>
      <c r="G11" s="7">
        <f>D11*(100%-G2)</f>
        <v>0</v>
      </c>
      <c r="J11" s="2"/>
      <c r="K11" s="7">
        <v>1.1574074074074073E-05</v>
      </c>
      <c r="L11" s="2" t="s">
        <v>20</v>
      </c>
      <c r="M11" s="6">
        <f>M10/2-K11</f>
        <v>-2.6041666666666665E-05</v>
      </c>
      <c r="N11" s="2" t="s">
        <v>21</v>
      </c>
      <c r="O11" s="6">
        <f>(F7-M11)/7</f>
        <v>3.720238095238095E-06</v>
      </c>
      <c r="Q11" s="2" t="s">
        <v>45</v>
      </c>
      <c r="R11" s="39" t="s">
        <v>48</v>
      </c>
      <c r="S11" s="39"/>
      <c r="T11" s="39" t="s">
        <v>50</v>
      </c>
      <c r="U11" s="39"/>
      <c r="V11" s="3"/>
    </row>
    <row r="12" spans="1:22" ht="12.75">
      <c r="A12" s="2" t="s">
        <v>81</v>
      </c>
      <c r="B12" s="2"/>
      <c r="C12" s="6"/>
      <c r="D12" s="7"/>
      <c r="F12" s="6">
        <f>C12*(100%-F2)</f>
        <v>0</v>
      </c>
      <c r="G12" s="7">
        <f>D12*(100%-G2)</f>
        <v>0</v>
      </c>
      <c r="J12" s="2"/>
      <c r="K12" s="7"/>
      <c r="L12" s="2"/>
      <c r="M12" s="6"/>
      <c r="N12" s="2"/>
      <c r="O12" s="6"/>
      <c r="Q12" s="2" t="s">
        <v>47</v>
      </c>
      <c r="R12" s="39" t="s">
        <v>49</v>
      </c>
      <c r="S12" s="39"/>
      <c r="T12" s="39" t="s">
        <v>51</v>
      </c>
      <c r="U12" s="39"/>
      <c r="V12" s="3"/>
    </row>
    <row r="13" spans="1:23" ht="12.75">
      <c r="A13" s="2" t="s">
        <v>10</v>
      </c>
      <c r="B13" s="2"/>
      <c r="C13" s="7">
        <v>0</v>
      </c>
      <c r="D13" s="7">
        <v>0</v>
      </c>
      <c r="F13" s="6">
        <f>C13*(100%-F2)</f>
        <v>0</v>
      </c>
      <c r="G13" s="7">
        <f>D13*(100%-G2)</f>
        <v>0</v>
      </c>
      <c r="J13" s="8" t="s">
        <v>5</v>
      </c>
      <c r="K13" s="9">
        <v>2.3148148148148147E-05</v>
      </c>
      <c r="L13" s="8" t="s">
        <v>26</v>
      </c>
      <c r="M13" s="10">
        <f>F8/2-K13</f>
        <v>-2.3148148148148147E-05</v>
      </c>
      <c r="N13" s="8" t="s">
        <v>27</v>
      </c>
      <c r="O13" s="10">
        <f>F8/2+K13</f>
        <v>2.3148148148148147E-05</v>
      </c>
      <c r="P13" s="11"/>
      <c r="Q13" s="10">
        <f>F8*1.25</f>
        <v>0</v>
      </c>
      <c r="R13" s="43">
        <f>F8*1.175</f>
        <v>0</v>
      </c>
      <c r="S13" s="43"/>
      <c r="T13" s="43">
        <f>F8*1.075</f>
        <v>0</v>
      </c>
      <c r="U13" s="43"/>
      <c r="V13" s="8" t="s">
        <v>5</v>
      </c>
      <c r="W13" s="13"/>
    </row>
    <row r="14" spans="1:22" ht="12.75">
      <c r="A14" s="2" t="s">
        <v>11</v>
      </c>
      <c r="B14" s="2"/>
      <c r="C14" s="7">
        <v>0</v>
      </c>
      <c r="D14" s="7">
        <v>0</v>
      </c>
      <c r="F14" s="6">
        <f>C14*(100%-F2)</f>
        <v>0</v>
      </c>
      <c r="G14" s="7">
        <f>D14*(100%-G2)</f>
        <v>0</v>
      </c>
      <c r="J14" s="2"/>
      <c r="K14" s="7">
        <v>2.3148148148148147E-05</v>
      </c>
      <c r="L14" s="2" t="s">
        <v>24</v>
      </c>
      <c r="M14" s="6">
        <f>M13/2-K14</f>
        <v>-3.472222222222222E-05</v>
      </c>
      <c r="N14" s="2" t="s">
        <v>25</v>
      </c>
      <c r="O14" s="6">
        <f>F8/4+K14</f>
        <v>2.3148148148148147E-05</v>
      </c>
      <c r="V14" s="3"/>
    </row>
    <row r="15" spans="1:22" ht="12.75">
      <c r="A15" s="2" t="s">
        <v>12</v>
      </c>
      <c r="B15" s="2"/>
      <c r="C15" s="7">
        <v>0</v>
      </c>
      <c r="D15" s="7">
        <v>0</v>
      </c>
      <c r="F15" s="6">
        <f>C15*(100%-F2)</f>
        <v>0</v>
      </c>
      <c r="G15" s="7">
        <f>D15*(100%-G2)</f>
        <v>0</v>
      </c>
      <c r="J15" s="2"/>
      <c r="K15" s="7">
        <v>1.736111111111111E-05</v>
      </c>
      <c r="L15" s="2" t="s">
        <v>22</v>
      </c>
      <c r="M15" s="6">
        <f>M14/2-K15</f>
        <v>-3.472222222222222E-05</v>
      </c>
      <c r="N15" s="2" t="s">
        <v>23</v>
      </c>
      <c r="O15" s="6">
        <f>(F8-M15)/7</f>
        <v>4.96031746031746E-06</v>
      </c>
      <c r="V15" s="3"/>
    </row>
    <row r="16" spans="1:23" ht="12.75">
      <c r="A16" s="2" t="s">
        <v>13</v>
      </c>
      <c r="B16" s="2"/>
      <c r="C16" s="7">
        <v>0</v>
      </c>
      <c r="D16" s="7">
        <v>0</v>
      </c>
      <c r="F16" s="6">
        <f>C16*(100%-F2)</f>
        <v>0</v>
      </c>
      <c r="G16" s="7">
        <f>D16*(100%-G2)</f>
        <v>0</v>
      </c>
      <c r="J16" s="2"/>
      <c r="K16" s="7">
        <v>1.1574074074074073E-05</v>
      </c>
      <c r="L16" s="2" t="s">
        <v>20</v>
      </c>
      <c r="M16" s="6">
        <f>M15/2-K16</f>
        <v>-2.8935185185185186E-05</v>
      </c>
      <c r="N16" s="2" t="s">
        <v>21</v>
      </c>
      <c r="O16" s="6">
        <f>(F8-M16)/15</f>
        <v>1.9290123456790124E-06</v>
      </c>
      <c r="Q16" s="2" t="s">
        <v>45</v>
      </c>
      <c r="R16" s="39" t="s">
        <v>48</v>
      </c>
      <c r="S16" s="39"/>
      <c r="T16" s="39" t="s">
        <v>50</v>
      </c>
      <c r="U16" s="39"/>
      <c r="V16" s="3"/>
      <c r="W16" s="3"/>
    </row>
    <row r="17" spans="1:23" ht="12.75">
      <c r="A17" s="2" t="s">
        <v>14</v>
      </c>
      <c r="B17" s="2"/>
      <c r="C17" s="6"/>
      <c r="D17" s="7">
        <v>0</v>
      </c>
      <c r="F17" s="6">
        <f>C17*(100%-F2)</f>
        <v>0</v>
      </c>
      <c r="G17" s="7">
        <f>D17*(100%-G2)</f>
        <v>0</v>
      </c>
      <c r="J17" s="2"/>
      <c r="K17" s="7"/>
      <c r="L17" s="2"/>
      <c r="M17" s="6"/>
      <c r="N17" s="2"/>
      <c r="O17" s="6"/>
      <c r="Q17" s="2" t="s">
        <v>47</v>
      </c>
      <c r="R17" s="39" t="s">
        <v>49</v>
      </c>
      <c r="S17" s="39"/>
      <c r="T17" s="39" t="s">
        <v>51</v>
      </c>
      <c r="U17" s="39"/>
      <c r="V17" s="3"/>
      <c r="W17" s="3"/>
    </row>
    <row r="18" spans="1:23" ht="12.75">
      <c r="A18" s="2" t="s">
        <v>15</v>
      </c>
      <c r="B18" s="2"/>
      <c r="C18" s="6">
        <v>0</v>
      </c>
      <c r="D18" s="7">
        <v>0</v>
      </c>
      <c r="F18" s="6">
        <f>C18*(100%-F2)</f>
        <v>0</v>
      </c>
      <c r="G18" s="7">
        <f>D18*(100%-G2)</f>
        <v>0</v>
      </c>
      <c r="J18" s="8" t="s">
        <v>6</v>
      </c>
      <c r="K18" s="9">
        <v>2.3148148148148147E-05</v>
      </c>
      <c r="L18" s="8" t="s">
        <v>28</v>
      </c>
      <c r="M18" s="10">
        <f>(F9/15)*8-K18</f>
        <v>-2.3148148148148147E-05</v>
      </c>
      <c r="N18" s="8" t="s">
        <v>29</v>
      </c>
      <c r="O18" s="10">
        <f>(F9/15)*8+K18</f>
        <v>2.3148148148148147E-05</v>
      </c>
      <c r="P18" s="11"/>
      <c r="Q18" s="10">
        <f>F9*1.25</f>
        <v>0</v>
      </c>
      <c r="R18" s="43">
        <f>F9*1.175</f>
        <v>0</v>
      </c>
      <c r="S18" s="43"/>
      <c r="T18" s="43">
        <f>F9*1.075</f>
        <v>0</v>
      </c>
      <c r="U18" s="43"/>
      <c r="V18" s="8" t="s">
        <v>6</v>
      </c>
      <c r="W18" s="13"/>
    </row>
    <row r="19" spans="1:22" ht="12.75">
      <c r="A19" s="2" t="s">
        <v>16</v>
      </c>
      <c r="B19" s="2"/>
      <c r="C19" s="6"/>
      <c r="D19" s="7">
        <v>0</v>
      </c>
      <c r="F19" s="6">
        <f>C19*(100%-F2)</f>
        <v>0</v>
      </c>
      <c r="G19" s="7">
        <f>D19*(100%-G2)</f>
        <v>0</v>
      </c>
      <c r="J19" s="2"/>
      <c r="K19" s="7">
        <v>2.3148148148148147E-05</v>
      </c>
      <c r="L19" s="2" t="s">
        <v>26</v>
      </c>
      <c r="M19" s="6">
        <f>M18/2-K19</f>
        <v>-3.472222222222222E-05</v>
      </c>
      <c r="N19" s="2" t="s">
        <v>27</v>
      </c>
      <c r="O19" s="6">
        <f>((F9-M19)/11)*4</f>
        <v>1.2626262626262626E-05</v>
      </c>
      <c r="V19" s="3"/>
    </row>
    <row r="20" spans="1:22" ht="12.75">
      <c r="A20" s="2" t="s">
        <v>17</v>
      </c>
      <c r="B20" s="2"/>
      <c r="C20" s="7">
        <v>0</v>
      </c>
      <c r="D20" s="7">
        <v>0</v>
      </c>
      <c r="F20" s="6">
        <f>C20*(100%-F2)</f>
        <v>0</v>
      </c>
      <c r="G20" s="7">
        <f>D20*(100%-G2)</f>
        <v>0</v>
      </c>
      <c r="J20" s="2"/>
      <c r="K20" s="7">
        <v>2.3148148148148147E-05</v>
      </c>
      <c r="L20" s="2" t="s">
        <v>24</v>
      </c>
      <c r="M20" s="6">
        <f>M19/2-K20</f>
        <v>-4.050925925925926E-05</v>
      </c>
      <c r="N20" s="2" t="s">
        <v>25</v>
      </c>
      <c r="O20" s="6">
        <f>((F9-M20)/13)*2</f>
        <v>6.232193732193732E-06</v>
      </c>
      <c r="V20" s="3"/>
    </row>
    <row r="21" spans="10:22" ht="12.75">
      <c r="J21" s="2"/>
      <c r="K21" s="7">
        <v>1.736111111111111E-05</v>
      </c>
      <c r="L21" s="2" t="s">
        <v>22</v>
      </c>
      <c r="M21" s="6">
        <f>M20/2-K21</f>
        <v>-3.7615740740740744E-05</v>
      </c>
      <c r="N21" s="2" t="s">
        <v>23</v>
      </c>
      <c r="O21" s="6">
        <f>((F9-M21)/14)</f>
        <v>2.6868386243386245E-06</v>
      </c>
      <c r="V21" s="3"/>
    </row>
    <row r="22" spans="1:23" ht="12.75">
      <c r="A22" s="48" t="s">
        <v>32</v>
      </c>
      <c r="B22" s="48"/>
      <c r="C22" s="48"/>
      <c r="F22" s="48" t="s">
        <v>43</v>
      </c>
      <c r="G22" s="48"/>
      <c r="J22" s="2"/>
      <c r="K22" s="7">
        <v>1.1574074074074073E-05</v>
      </c>
      <c r="L22" s="2" t="s">
        <v>20</v>
      </c>
      <c r="M22" s="6">
        <f>M21/2-K22</f>
        <v>-3.0381944444444444E-05</v>
      </c>
      <c r="N22" s="2" t="s">
        <v>21</v>
      </c>
      <c r="O22" s="6">
        <f>((F9-M22)/29)</f>
        <v>1.0476532567049809E-06</v>
      </c>
      <c r="Q22" s="2" t="s">
        <v>45</v>
      </c>
      <c r="R22" s="39" t="s">
        <v>48</v>
      </c>
      <c r="S22" s="39"/>
      <c r="T22" s="39" t="s">
        <v>50</v>
      </c>
      <c r="U22" s="39"/>
      <c r="V22" s="3"/>
      <c r="W22" s="3"/>
    </row>
    <row r="23" spans="1:23" ht="12.75">
      <c r="A23" s="2" t="s">
        <v>36</v>
      </c>
      <c r="B23" s="7">
        <v>1.1574074074074073E-05</v>
      </c>
      <c r="C23" s="7">
        <f>(M4/2)-B23</f>
        <v>0.00022210763888888885</v>
      </c>
      <c r="F23" s="2" t="s">
        <v>35</v>
      </c>
      <c r="G23" s="2"/>
      <c r="J23" s="2"/>
      <c r="K23" s="2"/>
      <c r="L23" s="2"/>
      <c r="M23" s="14"/>
      <c r="N23" s="2"/>
      <c r="O23" s="14"/>
      <c r="Q23" s="2" t="s">
        <v>47</v>
      </c>
      <c r="R23" s="39" t="s">
        <v>49</v>
      </c>
      <c r="S23" s="39"/>
      <c r="T23" s="39" t="s">
        <v>51</v>
      </c>
      <c r="U23" s="39"/>
      <c r="V23" s="3"/>
      <c r="W23" s="3"/>
    </row>
    <row r="24" spans="1:23" ht="12.75">
      <c r="A24" s="2" t="s">
        <v>82</v>
      </c>
      <c r="B24" s="7">
        <v>1.1574074074074073E-05</v>
      </c>
      <c r="C24" s="7">
        <f>(M24/2)-B24</f>
        <v>-1.736111111111111E-05</v>
      </c>
      <c r="F24" s="2" t="s">
        <v>82</v>
      </c>
      <c r="G24" s="2"/>
      <c r="J24" s="8" t="s">
        <v>80</v>
      </c>
      <c r="K24" s="9">
        <v>1.1574074074074073E-05</v>
      </c>
      <c r="L24" s="8" t="s">
        <v>20</v>
      </c>
      <c r="M24" s="10">
        <f>F11/2-K24</f>
        <v>-1.1574074074074073E-05</v>
      </c>
      <c r="N24" s="8" t="s">
        <v>21</v>
      </c>
      <c r="O24" s="10">
        <f>F11/2+K24</f>
        <v>1.1574074074074073E-05</v>
      </c>
      <c r="P24" s="11"/>
      <c r="Q24" s="10">
        <f>F11*1.25</f>
        <v>0</v>
      </c>
      <c r="R24" s="43">
        <f>F11*1.175</f>
        <v>0</v>
      </c>
      <c r="S24" s="43"/>
      <c r="T24" s="43">
        <f>F11*1.075</f>
        <v>0</v>
      </c>
      <c r="U24" s="43"/>
      <c r="V24" s="8" t="s">
        <v>86</v>
      </c>
      <c r="W24" s="13"/>
    </row>
    <row r="25" spans="1:23" ht="12.75">
      <c r="A25" s="2" t="s">
        <v>34</v>
      </c>
      <c r="B25" s="7">
        <v>1.1574074074074073E-05</v>
      </c>
      <c r="C25" s="7">
        <f>(M28/2)-B25</f>
        <v>-2.025462962962963E-05</v>
      </c>
      <c r="F25" s="2" t="s">
        <v>34</v>
      </c>
      <c r="G25" s="2"/>
      <c r="J25" s="8" t="s">
        <v>85</v>
      </c>
      <c r="K25" s="9">
        <v>1.736111111111111E-05</v>
      </c>
      <c r="L25" s="8" t="s">
        <v>22</v>
      </c>
      <c r="M25" s="10">
        <f>F12/2-K25</f>
        <v>-1.736111111111111E-05</v>
      </c>
      <c r="N25" s="8" t="s">
        <v>23</v>
      </c>
      <c r="O25" s="10">
        <f>F12/2+K25</f>
        <v>1.736111111111111E-05</v>
      </c>
      <c r="P25" s="11"/>
      <c r="Q25" s="10">
        <f>F12*1.25</f>
        <v>0</v>
      </c>
      <c r="R25" s="43">
        <f>F12*1.175</f>
        <v>0</v>
      </c>
      <c r="S25" s="43"/>
      <c r="T25" s="43">
        <f>F12*1.075</f>
        <v>0</v>
      </c>
      <c r="U25" s="43"/>
      <c r="V25" s="8" t="s">
        <v>85</v>
      </c>
      <c r="W25" s="13"/>
    </row>
    <row r="26" spans="1:23" ht="12.75">
      <c r="A26" s="2" t="s">
        <v>35</v>
      </c>
      <c r="B26" s="7">
        <v>1.1574074074074073E-05</v>
      </c>
      <c r="C26" s="7">
        <f>(M32/2)-B26</f>
        <v>-2.025462962962963E-05</v>
      </c>
      <c r="F26" s="2" t="s">
        <v>36</v>
      </c>
      <c r="G26" s="2"/>
      <c r="J26" s="2"/>
      <c r="K26" s="7">
        <v>1.1574074074074073E-05</v>
      </c>
      <c r="L26" s="2" t="s">
        <v>20</v>
      </c>
      <c r="M26" s="6">
        <f>M25/2-K26</f>
        <v>-2.025462962962963E-05</v>
      </c>
      <c r="N26" s="2" t="s">
        <v>21</v>
      </c>
      <c r="O26" s="6">
        <f>(F12-M26)/3</f>
        <v>6.751543209876543E-06</v>
      </c>
      <c r="Q26" s="2" t="s">
        <v>45</v>
      </c>
      <c r="R26" s="39" t="s">
        <v>48</v>
      </c>
      <c r="S26" s="39"/>
      <c r="T26" s="39" t="s">
        <v>50</v>
      </c>
      <c r="U26" s="39"/>
      <c r="V26" s="3"/>
      <c r="W26" s="3"/>
    </row>
    <row r="27" spans="10:23" ht="12.75">
      <c r="J27" s="2"/>
      <c r="K27" s="2"/>
      <c r="L27" s="2"/>
      <c r="M27" s="14"/>
      <c r="N27" s="2"/>
      <c r="O27" s="14"/>
      <c r="Q27" s="2" t="s">
        <v>47</v>
      </c>
      <c r="R27" s="39" t="s">
        <v>49</v>
      </c>
      <c r="S27" s="39"/>
      <c r="T27" s="39" t="s">
        <v>51</v>
      </c>
      <c r="U27" s="39"/>
      <c r="V27" s="3"/>
      <c r="W27" s="3"/>
    </row>
    <row r="28" spans="1:23" ht="12.75">
      <c r="A28" s="48" t="s">
        <v>37</v>
      </c>
      <c r="B28" s="48"/>
      <c r="C28" s="48"/>
      <c r="D28" s="48"/>
      <c r="F28" s="48" t="s">
        <v>40</v>
      </c>
      <c r="G28" s="48"/>
      <c r="J28" s="8" t="s">
        <v>11</v>
      </c>
      <c r="K28" s="9">
        <v>1.736111111111111E-05</v>
      </c>
      <c r="L28" s="8" t="s">
        <v>20</v>
      </c>
      <c r="M28" s="10">
        <f>F14/2-K28</f>
        <v>-1.736111111111111E-05</v>
      </c>
      <c r="N28" s="8" t="s">
        <v>21</v>
      </c>
      <c r="O28" s="10">
        <f>F14/2+K28</f>
        <v>1.736111111111111E-05</v>
      </c>
      <c r="P28" s="11"/>
      <c r="Q28" s="10">
        <f>F14*1.25</f>
        <v>0</v>
      </c>
      <c r="R28" s="43">
        <f>F14*1.175</f>
        <v>0</v>
      </c>
      <c r="S28" s="43"/>
      <c r="T28" s="43">
        <f>F14*1.075</f>
        <v>0</v>
      </c>
      <c r="U28" s="43"/>
      <c r="V28" s="8" t="s">
        <v>11</v>
      </c>
      <c r="W28" s="13"/>
    </row>
    <row r="29" spans="1:23" ht="12.75">
      <c r="A29" s="2"/>
      <c r="B29" s="2"/>
      <c r="C29" s="2" t="s">
        <v>38</v>
      </c>
      <c r="D29" s="2" t="s">
        <v>39</v>
      </c>
      <c r="F29" s="2" t="s">
        <v>2</v>
      </c>
      <c r="G29" s="7"/>
      <c r="J29" s="8" t="s">
        <v>12</v>
      </c>
      <c r="K29" s="9">
        <v>2.3148148148148147E-05</v>
      </c>
      <c r="L29" s="8" t="s">
        <v>22</v>
      </c>
      <c r="M29" s="10">
        <f>F15/2-K29</f>
        <v>-2.3148148148148147E-05</v>
      </c>
      <c r="N29" s="8" t="s">
        <v>23</v>
      </c>
      <c r="O29" s="10">
        <f>F15/2+K29</f>
        <v>2.3148148148148147E-05</v>
      </c>
      <c r="P29" s="11"/>
      <c r="Q29" s="10">
        <f>F15*1.25</f>
        <v>0</v>
      </c>
      <c r="R29" s="43">
        <f>F15*1.175</f>
        <v>0</v>
      </c>
      <c r="S29" s="43"/>
      <c r="T29" s="43">
        <f>F15*1.075</f>
        <v>0</v>
      </c>
      <c r="U29" s="43"/>
      <c r="V29" s="8" t="s">
        <v>12</v>
      </c>
      <c r="W29" s="13"/>
    </row>
    <row r="30" spans="1:23" ht="12.75">
      <c r="A30" s="2" t="s">
        <v>36</v>
      </c>
      <c r="B30" s="2"/>
      <c r="C30" s="7">
        <f>(M6/4)*3</f>
        <v>-1.3020833333333332E-05</v>
      </c>
      <c r="D30" s="7">
        <f>(O6/4)*3</f>
        <v>1.3020833333333332E-05</v>
      </c>
      <c r="F30" s="2" t="s">
        <v>3</v>
      </c>
      <c r="G30" s="7"/>
      <c r="J30" s="2"/>
      <c r="K30" s="7">
        <v>1.736111111111111E-05</v>
      </c>
      <c r="L30" s="2" t="s">
        <v>20</v>
      </c>
      <c r="M30" s="6">
        <f>M29/2-K30</f>
        <v>-2.8935185185185186E-05</v>
      </c>
      <c r="N30" s="2" t="s">
        <v>21</v>
      </c>
      <c r="O30" s="6">
        <f>(F15-M30)/3</f>
        <v>9.645061728395062E-06</v>
      </c>
      <c r="Q30" s="2" t="s">
        <v>45</v>
      </c>
      <c r="R30" s="39" t="s">
        <v>48</v>
      </c>
      <c r="S30" s="39"/>
      <c r="T30" s="39" t="s">
        <v>50</v>
      </c>
      <c r="U30" s="39"/>
      <c r="V30" s="3"/>
      <c r="W30" s="3"/>
    </row>
    <row r="31" spans="1:23" ht="12.75">
      <c r="A31" s="2" t="s">
        <v>82</v>
      </c>
      <c r="B31" s="2"/>
      <c r="C31" s="7">
        <f>(M25/4)*3</f>
        <v>-1.3020833333333332E-05</v>
      </c>
      <c r="D31" s="7">
        <f>(O25/4)*3</f>
        <v>1.3020833333333332E-05</v>
      </c>
      <c r="F31" s="2" t="s">
        <v>41</v>
      </c>
      <c r="G31" s="7"/>
      <c r="J31" s="2"/>
      <c r="K31" s="2"/>
      <c r="L31" s="2"/>
      <c r="M31" s="14"/>
      <c r="N31" s="2"/>
      <c r="O31" s="14"/>
      <c r="Q31" s="2" t="s">
        <v>47</v>
      </c>
      <c r="R31" s="39" t="s">
        <v>49</v>
      </c>
      <c r="S31" s="39"/>
      <c r="T31" s="39" t="s">
        <v>51</v>
      </c>
      <c r="U31" s="39"/>
      <c r="V31" s="3"/>
      <c r="W31" s="3"/>
    </row>
    <row r="32" spans="1:23" ht="12.75">
      <c r="A32" s="2" t="s">
        <v>34</v>
      </c>
      <c r="B32" s="2"/>
      <c r="C32" s="7">
        <f>(M29/4)*3</f>
        <v>-1.736111111111111E-05</v>
      </c>
      <c r="D32" s="7">
        <f>(O29/4)*3</f>
        <v>1.736111111111111E-05</v>
      </c>
      <c r="F32" s="2" t="s">
        <v>42</v>
      </c>
      <c r="G32" s="7"/>
      <c r="J32" s="8" t="s">
        <v>14</v>
      </c>
      <c r="K32" s="9">
        <v>1.736111111111111E-05</v>
      </c>
      <c r="L32" s="8" t="s">
        <v>20</v>
      </c>
      <c r="M32" s="10">
        <f>F17/2-K32</f>
        <v>-1.736111111111111E-05</v>
      </c>
      <c r="N32" s="8" t="s">
        <v>21</v>
      </c>
      <c r="O32" s="10">
        <f>F17/2+K32</f>
        <v>1.736111111111111E-05</v>
      </c>
      <c r="P32" s="11"/>
      <c r="Q32" s="10">
        <f>F17*1.25</f>
        <v>0</v>
      </c>
      <c r="R32" s="43">
        <f>F17*1.175</f>
        <v>0</v>
      </c>
      <c r="S32" s="43"/>
      <c r="T32" s="43">
        <f>F17*1.075</f>
        <v>0</v>
      </c>
      <c r="U32" s="43"/>
      <c r="V32" s="8" t="s">
        <v>14</v>
      </c>
      <c r="W32" s="13"/>
    </row>
    <row r="33" spans="1:23" ht="12.75">
      <c r="A33" s="2" t="s">
        <v>35</v>
      </c>
      <c r="B33" s="2"/>
      <c r="C33" s="7">
        <f>(M33/4)*3</f>
        <v>-1.736111111111111E-05</v>
      </c>
      <c r="D33" s="7">
        <f>(O33/4)*3</f>
        <v>1.736111111111111E-05</v>
      </c>
      <c r="J33" s="8" t="s">
        <v>15</v>
      </c>
      <c r="K33" s="9">
        <v>2.3148148148148147E-05</v>
      </c>
      <c r="L33" s="8" t="s">
        <v>22</v>
      </c>
      <c r="M33" s="10">
        <f>F18/2-K33</f>
        <v>-2.3148148148148147E-05</v>
      </c>
      <c r="N33" s="8" t="s">
        <v>23</v>
      </c>
      <c r="O33" s="10">
        <f>F18/2+K33</f>
        <v>2.3148148148148147E-05</v>
      </c>
      <c r="P33" s="11"/>
      <c r="Q33" s="10">
        <f>F18*1.25</f>
        <v>0</v>
      </c>
      <c r="R33" s="43">
        <f>F18*1.175</f>
        <v>0</v>
      </c>
      <c r="S33" s="43"/>
      <c r="T33" s="43">
        <f>F18*1.075</f>
        <v>0</v>
      </c>
      <c r="U33" s="43"/>
      <c r="V33" s="8" t="s">
        <v>15</v>
      </c>
      <c r="W33" s="13"/>
    </row>
    <row r="34" spans="10:15" ht="12.75">
      <c r="J34" s="2"/>
      <c r="K34" s="7">
        <v>1.736111111111111E-05</v>
      </c>
      <c r="L34" s="2" t="s">
        <v>20</v>
      </c>
      <c r="M34" s="6">
        <f>M33/2-K34</f>
        <v>-2.8935185185185186E-05</v>
      </c>
      <c r="N34" s="2" t="s">
        <v>21</v>
      </c>
      <c r="O34" s="6">
        <f>(F18-M34)/3</f>
        <v>9.645061728395062E-06</v>
      </c>
    </row>
    <row r="35" spans="10:15" ht="12.75">
      <c r="J35" s="3"/>
      <c r="K35" s="35"/>
      <c r="L35" s="3"/>
      <c r="M35" s="13"/>
      <c r="N35" s="3"/>
      <c r="O35" s="13"/>
    </row>
    <row r="36" spans="1:15" ht="12.75">
      <c r="A36" s="36"/>
      <c r="B36" s="36"/>
      <c r="C36" s="36"/>
      <c r="D36" s="36"/>
      <c r="J36" s="3"/>
      <c r="K36" s="35"/>
      <c r="L36" s="3"/>
      <c r="M36" s="13"/>
      <c r="N36" s="3"/>
      <c r="O36" s="13"/>
    </row>
    <row r="37" spans="1:7" ht="12.75">
      <c r="A37" s="37" t="s">
        <v>84</v>
      </c>
      <c r="B37" s="37"/>
      <c r="C37" s="47"/>
      <c r="D37" s="47"/>
      <c r="F37" s="37" t="s">
        <v>83</v>
      </c>
      <c r="G37" s="37"/>
    </row>
    <row r="38" spans="6:7" ht="12.75">
      <c r="F38" s="4">
        <f>F2</f>
        <v>0.03</v>
      </c>
      <c r="G38" s="4">
        <f>G2</f>
        <v>0.03</v>
      </c>
    </row>
    <row r="39" spans="1:15" ht="12.75">
      <c r="A39" s="38" t="s">
        <v>0</v>
      </c>
      <c r="B39" s="38"/>
      <c r="C39" s="38" t="s">
        <v>18</v>
      </c>
      <c r="D39" s="38" t="s">
        <v>19</v>
      </c>
      <c r="F39" s="38" t="s">
        <v>30</v>
      </c>
      <c r="G39" s="38" t="s">
        <v>31</v>
      </c>
      <c r="J39" s="49" t="s">
        <v>76</v>
      </c>
      <c r="K39" s="50"/>
      <c r="L39" s="50"/>
      <c r="M39" s="50"/>
      <c r="N39" s="50"/>
      <c r="O39" s="51"/>
    </row>
    <row r="40" spans="1:15" ht="12.75">
      <c r="A40" s="2" t="s">
        <v>1</v>
      </c>
      <c r="B40" s="2"/>
      <c r="C40" s="7">
        <f aca="true" t="shared" si="0" ref="C40:D55">C4</f>
        <v>0</v>
      </c>
      <c r="D40" s="6">
        <f t="shared" si="0"/>
        <v>0</v>
      </c>
      <c r="F40" s="6">
        <f>C40*(100%-F38)</f>
        <v>0</v>
      </c>
      <c r="G40" s="7">
        <f>D40*(100%-G38)</f>
        <v>0</v>
      </c>
      <c r="J40" s="8" t="s">
        <v>2</v>
      </c>
      <c r="K40" s="9">
        <v>1.1574074074074073E-05</v>
      </c>
      <c r="L40" s="8" t="s">
        <v>20</v>
      </c>
      <c r="M40" s="10">
        <f>G41/2-K40</f>
        <v>-1.1574074074074073E-05</v>
      </c>
      <c r="N40" s="8" t="s">
        <v>21</v>
      </c>
      <c r="O40" s="10">
        <f>G41/2+K40</f>
        <v>1.1574074074074073E-05</v>
      </c>
    </row>
    <row r="41" spans="1:15" ht="12.75">
      <c r="A41" s="2" t="s">
        <v>2</v>
      </c>
      <c r="B41" s="7">
        <v>0.00017361111111111112</v>
      </c>
      <c r="C41" s="7">
        <f t="shared" si="0"/>
        <v>0.0009874999999999999</v>
      </c>
      <c r="D41" s="6">
        <f t="shared" si="0"/>
        <v>0</v>
      </c>
      <c r="F41" s="6">
        <f>C41*(100%-F38)</f>
        <v>0.0009578749999999999</v>
      </c>
      <c r="G41" s="7">
        <f>D41*(100%-G38)</f>
        <v>0</v>
      </c>
      <c r="J41" s="2"/>
      <c r="K41" s="7"/>
      <c r="L41" s="2"/>
      <c r="M41" s="6"/>
      <c r="N41" s="2"/>
      <c r="O41" s="6"/>
    </row>
    <row r="42" spans="1:15" ht="12.75">
      <c r="A42" s="2" t="s">
        <v>3</v>
      </c>
      <c r="B42" s="2"/>
      <c r="C42" s="7">
        <f t="shared" si="0"/>
        <v>0</v>
      </c>
      <c r="D42" s="6">
        <f t="shared" si="0"/>
        <v>0</v>
      </c>
      <c r="F42" s="6">
        <f>C42*(100%-F38)</f>
        <v>0</v>
      </c>
      <c r="G42" s="7">
        <f>D42*(100%-G38)</f>
        <v>0</v>
      </c>
      <c r="J42" s="8" t="s">
        <v>3</v>
      </c>
      <c r="K42" s="9">
        <v>1.736111111111111E-05</v>
      </c>
      <c r="L42" s="8" t="s">
        <v>22</v>
      </c>
      <c r="M42" s="10">
        <f>G42/2-K42</f>
        <v>-1.736111111111111E-05</v>
      </c>
      <c r="N42" s="8" t="s">
        <v>23</v>
      </c>
      <c r="O42" s="10">
        <f>G42/2+K42</f>
        <v>1.736111111111111E-05</v>
      </c>
    </row>
    <row r="43" spans="1:15" ht="12.75">
      <c r="A43" s="2" t="s">
        <v>4</v>
      </c>
      <c r="B43" s="2"/>
      <c r="C43" s="7">
        <f t="shared" si="0"/>
        <v>0</v>
      </c>
      <c r="D43" s="6">
        <f t="shared" si="0"/>
        <v>0</v>
      </c>
      <c r="F43" s="6">
        <f>C43*(100%-F38)</f>
        <v>0</v>
      </c>
      <c r="G43" s="7">
        <f>D43*(100%-G38)</f>
        <v>0</v>
      </c>
      <c r="J43" s="2"/>
      <c r="K43" s="7">
        <v>1.1574074074074073E-05</v>
      </c>
      <c r="L43" s="2" t="s">
        <v>20</v>
      </c>
      <c r="M43" s="6">
        <f>M42/2-K43</f>
        <v>-2.025462962962963E-05</v>
      </c>
      <c r="N43" s="2" t="s">
        <v>21</v>
      </c>
      <c r="O43" s="6">
        <f>(G42-M43)/3</f>
        <v>6.751543209876543E-06</v>
      </c>
    </row>
    <row r="44" spans="1:15" ht="12.75">
      <c r="A44" s="2" t="s">
        <v>5</v>
      </c>
      <c r="B44" s="2"/>
      <c r="C44" s="7">
        <f t="shared" si="0"/>
        <v>0</v>
      </c>
      <c r="D44" s="6">
        <f t="shared" si="0"/>
        <v>0</v>
      </c>
      <c r="F44" s="6">
        <f>C44*(100%-F38)</f>
        <v>0</v>
      </c>
      <c r="G44" s="7">
        <f>D44*(100%-G38)</f>
        <v>0</v>
      </c>
      <c r="J44" s="2"/>
      <c r="K44" s="7"/>
      <c r="L44" s="2"/>
      <c r="M44" s="6"/>
      <c r="N44" s="2"/>
      <c r="O44" s="6"/>
    </row>
    <row r="45" spans="1:15" ht="12.75">
      <c r="A45" s="2" t="s">
        <v>6</v>
      </c>
      <c r="B45" s="2"/>
      <c r="C45" s="7">
        <f t="shared" si="0"/>
        <v>0</v>
      </c>
      <c r="D45" s="6">
        <f t="shared" si="0"/>
        <v>0</v>
      </c>
      <c r="F45" s="6">
        <f>C45*(100%-F38)</f>
        <v>0</v>
      </c>
      <c r="G45" s="7">
        <f>D45*(100%-G38)</f>
        <v>0</v>
      </c>
      <c r="J45" s="8" t="s">
        <v>4</v>
      </c>
      <c r="K45" s="9">
        <v>2.3148148148148147E-05</v>
      </c>
      <c r="L45" s="8" t="s">
        <v>24</v>
      </c>
      <c r="M45" s="10">
        <f>G43/2-K45</f>
        <v>-2.3148148148148147E-05</v>
      </c>
      <c r="N45" s="8" t="s">
        <v>25</v>
      </c>
      <c r="O45" s="10">
        <f>G43/2+K45</f>
        <v>2.3148148148148147E-05</v>
      </c>
    </row>
    <row r="46" spans="1:15" ht="12.75">
      <c r="A46" s="2" t="s">
        <v>79</v>
      </c>
      <c r="B46" s="2"/>
      <c r="C46" s="7">
        <f t="shared" si="0"/>
        <v>0</v>
      </c>
      <c r="D46" s="6">
        <f t="shared" si="0"/>
        <v>0</v>
      </c>
      <c r="F46" s="6">
        <f>C46*(100%-F38)</f>
        <v>0</v>
      </c>
      <c r="G46" s="7">
        <f>D46*(100%-G38)</f>
        <v>0</v>
      </c>
      <c r="J46" s="2"/>
      <c r="K46" s="7">
        <v>1.736111111111111E-05</v>
      </c>
      <c r="L46" s="2" t="s">
        <v>22</v>
      </c>
      <c r="M46" s="6">
        <f>M45/2-K46</f>
        <v>-2.8935185185185186E-05</v>
      </c>
      <c r="N46" s="2" t="s">
        <v>23</v>
      </c>
      <c r="O46" s="6">
        <f>(G43-M46)/3</f>
        <v>9.645061728395062E-06</v>
      </c>
    </row>
    <row r="47" spans="1:15" ht="12.75">
      <c r="A47" s="2" t="s">
        <v>80</v>
      </c>
      <c r="B47" s="2"/>
      <c r="C47" s="7">
        <f t="shared" si="0"/>
        <v>0</v>
      </c>
      <c r="D47" s="6">
        <f t="shared" si="0"/>
        <v>0</v>
      </c>
      <c r="F47" s="6">
        <f>C47*(100%-F38)</f>
        <v>0</v>
      </c>
      <c r="G47" s="7">
        <f>D47*(100%-G38)</f>
        <v>0</v>
      </c>
      <c r="J47" s="2"/>
      <c r="K47" s="7">
        <v>1.1574074074074073E-05</v>
      </c>
      <c r="L47" s="2" t="s">
        <v>20</v>
      </c>
      <c r="M47" s="6">
        <f>M46/2-K47</f>
        <v>-2.6041666666666665E-05</v>
      </c>
      <c r="N47" s="2" t="s">
        <v>21</v>
      </c>
      <c r="O47" s="6">
        <f>(G43-M47)/7</f>
        <v>3.720238095238095E-06</v>
      </c>
    </row>
    <row r="48" spans="1:15" ht="12.75">
      <c r="A48" s="2" t="s">
        <v>81</v>
      </c>
      <c r="B48" s="2"/>
      <c r="C48" s="7">
        <f t="shared" si="0"/>
        <v>0</v>
      </c>
      <c r="D48" s="6">
        <f t="shared" si="0"/>
        <v>0</v>
      </c>
      <c r="F48" s="6">
        <f>C48*(100%-F38)</f>
        <v>0</v>
      </c>
      <c r="G48" s="7">
        <f>D48*(100%-G38)</f>
        <v>0</v>
      </c>
      <c r="J48" s="2"/>
      <c r="K48" s="7"/>
      <c r="L48" s="2"/>
      <c r="M48" s="6"/>
      <c r="N48" s="2"/>
      <c r="O48" s="6"/>
    </row>
    <row r="49" spans="1:15" ht="12.75">
      <c r="A49" s="2" t="s">
        <v>10</v>
      </c>
      <c r="B49" s="2"/>
      <c r="C49" s="7">
        <f t="shared" si="0"/>
        <v>0</v>
      </c>
      <c r="D49" s="6">
        <f t="shared" si="0"/>
        <v>0</v>
      </c>
      <c r="F49" s="6">
        <f>C49*(100%-F38)</f>
        <v>0</v>
      </c>
      <c r="G49" s="7">
        <f>D49*(100%-G38)</f>
        <v>0</v>
      </c>
      <c r="J49" s="8" t="s">
        <v>5</v>
      </c>
      <c r="K49" s="9">
        <v>2.3148148148148147E-05</v>
      </c>
      <c r="L49" s="8" t="s">
        <v>26</v>
      </c>
      <c r="M49" s="10">
        <f>G44/2-K49</f>
        <v>-2.3148148148148147E-05</v>
      </c>
      <c r="N49" s="8" t="s">
        <v>27</v>
      </c>
      <c r="O49" s="10">
        <f>G44/2+K49</f>
        <v>2.3148148148148147E-05</v>
      </c>
    </row>
    <row r="50" spans="1:15" ht="12.75">
      <c r="A50" s="2" t="s">
        <v>11</v>
      </c>
      <c r="B50" s="2"/>
      <c r="C50" s="7">
        <f t="shared" si="0"/>
        <v>0</v>
      </c>
      <c r="D50" s="6">
        <f t="shared" si="0"/>
        <v>0</v>
      </c>
      <c r="F50" s="6">
        <f>C50*(100%-F38)</f>
        <v>0</v>
      </c>
      <c r="G50" s="7">
        <f>D50*(100%-G38)</f>
        <v>0</v>
      </c>
      <c r="J50" s="2"/>
      <c r="K50" s="7">
        <v>2.3148148148148147E-05</v>
      </c>
      <c r="L50" s="2" t="s">
        <v>24</v>
      </c>
      <c r="M50" s="6">
        <f>M49/2-K50</f>
        <v>-3.472222222222222E-05</v>
      </c>
      <c r="N50" s="2" t="s">
        <v>25</v>
      </c>
      <c r="O50" s="6">
        <f>G44/4+K50</f>
        <v>2.3148148148148147E-05</v>
      </c>
    </row>
    <row r="51" spans="1:15" ht="12.75">
      <c r="A51" s="2" t="s">
        <v>12</v>
      </c>
      <c r="B51" s="2"/>
      <c r="C51" s="7">
        <f t="shared" si="0"/>
        <v>0</v>
      </c>
      <c r="D51" s="6">
        <f t="shared" si="0"/>
        <v>0</v>
      </c>
      <c r="F51" s="6">
        <f>C51*(100%-F38)</f>
        <v>0</v>
      </c>
      <c r="G51" s="7">
        <f>D51*(100%-G38)</f>
        <v>0</v>
      </c>
      <c r="J51" s="2"/>
      <c r="K51" s="7">
        <v>1.736111111111111E-05</v>
      </c>
      <c r="L51" s="2" t="s">
        <v>22</v>
      </c>
      <c r="M51" s="6">
        <f>M50/2-K51</f>
        <v>-3.472222222222222E-05</v>
      </c>
      <c r="N51" s="2" t="s">
        <v>23</v>
      </c>
      <c r="O51" s="6">
        <f>(G44-M51)/7</f>
        <v>4.96031746031746E-06</v>
      </c>
    </row>
    <row r="52" spans="1:15" ht="12.75">
      <c r="A52" s="2" t="s">
        <v>13</v>
      </c>
      <c r="B52" s="2"/>
      <c r="C52" s="7">
        <f t="shared" si="0"/>
        <v>0</v>
      </c>
      <c r="D52" s="6">
        <f t="shared" si="0"/>
        <v>0</v>
      </c>
      <c r="F52" s="6">
        <f>C52*(100%-F38)</f>
        <v>0</v>
      </c>
      <c r="G52" s="7">
        <f>D52*(100%-G38)</f>
        <v>0</v>
      </c>
      <c r="J52" s="2"/>
      <c r="K52" s="7">
        <v>1.1574074074074073E-05</v>
      </c>
      <c r="L52" s="2" t="s">
        <v>20</v>
      </c>
      <c r="M52" s="6">
        <f>M51/2-K52</f>
        <v>-2.8935185185185186E-05</v>
      </c>
      <c r="N52" s="2" t="s">
        <v>21</v>
      </c>
      <c r="O52" s="6">
        <f>(G44-M52)/15</f>
        <v>1.9290123456790124E-06</v>
      </c>
    </row>
    <row r="53" spans="1:15" ht="12.75">
      <c r="A53" s="2" t="s">
        <v>14</v>
      </c>
      <c r="B53" s="2"/>
      <c r="C53" s="7">
        <f t="shared" si="0"/>
        <v>0</v>
      </c>
      <c r="D53" s="6">
        <f t="shared" si="0"/>
        <v>0</v>
      </c>
      <c r="F53" s="6">
        <f>C53*(100%-F38)</f>
        <v>0</v>
      </c>
      <c r="G53" s="7">
        <f>D53*(100%-G38)</f>
        <v>0</v>
      </c>
      <c r="J53" s="2"/>
      <c r="K53" s="7"/>
      <c r="L53" s="2"/>
      <c r="M53" s="6"/>
      <c r="N53" s="2"/>
      <c r="O53" s="6"/>
    </row>
    <row r="54" spans="1:15" ht="12.75">
      <c r="A54" s="2" t="s">
        <v>15</v>
      </c>
      <c r="B54" s="2"/>
      <c r="C54" s="7">
        <f t="shared" si="0"/>
        <v>0</v>
      </c>
      <c r="D54" s="6">
        <f t="shared" si="0"/>
        <v>0</v>
      </c>
      <c r="F54" s="6">
        <f>C54*(100%-F38)</f>
        <v>0</v>
      </c>
      <c r="G54" s="7">
        <f>D54*(100%-G38)</f>
        <v>0</v>
      </c>
      <c r="J54" s="8" t="s">
        <v>6</v>
      </c>
      <c r="K54" s="9">
        <v>2.3148148148148147E-05</v>
      </c>
      <c r="L54" s="8" t="s">
        <v>28</v>
      </c>
      <c r="M54" s="10">
        <f>(G45/15)*8-K54</f>
        <v>-2.3148148148148147E-05</v>
      </c>
      <c r="N54" s="8" t="s">
        <v>29</v>
      </c>
      <c r="O54" s="10">
        <f>(G45/15)*8+K54</f>
        <v>2.3148148148148147E-05</v>
      </c>
    </row>
    <row r="55" spans="1:15" ht="12.75">
      <c r="A55" s="2" t="s">
        <v>16</v>
      </c>
      <c r="B55" s="2"/>
      <c r="C55" s="7">
        <f t="shared" si="0"/>
        <v>0</v>
      </c>
      <c r="D55" s="6">
        <f t="shared" si="0"/>
        <v>0</v>
      </c>
      <c r="F55" s="6">
        <f>C55*(100%-F38)</f>
        <v>0</v>
      </c>
      <c r="G55" s="7">
        <f>D55*(100%-G38)</f>
        <v>0</v>
      </c>
      <c r="J55" s="2"/>
      <c r="K55" s="7">
        <v>2.3148148148148147E-05</v>
      </c>
      <c r="L55" s="2" t="s">
        <v>26</v>
      </c>
      <c r="M55" s="6">
        <f>M54/2-K55</f>
        <v>-3.472222222222222E-05</v>
      </c>
      <c r="N55" s="2" t="s">
        <v>27</v>
      </c>
      <c r="O55" s="6">
        <f>((G45-M55)/11)*4</f>
        <v>1.2626262626262626E-05</v>
      </c>
    </row>
    <row r="56" spans="1:15" ht="12.75">
      <c r="A56" s="2" t="s">
        <v>17</v>
      </c>
      <c r="B56" s="2"/>
      <c r="C56" s="7">
        <f>C20</f>
        <v>0</v>
      </c>
      <c r="D56" s="6">
        <f>D20</f>
        <v>0</v>
      </c>
      <c r="F56" s="6">
        <f>C56*(100%-F38)</f>
        <v>0</v>
      </c>
      <c r="G56" s="7">
        <f>D56*(100%-G38)</f>
        <v>0</v>
      </c>
      <c r="J56" s="2"/>
      <c r="K56" s="7">
        <v>2.3148148148148147E-05</v>
      </c>
      <c r="L56" s="2" t="s">
        <v>24</v>
      </c>
      <c r="M56" s="6">
        <f>M55/2-K56</f>
        <v>-4.050925925925926E-05</v>
      </c>
      <c r="N56" s="2" t="s">
        <v>25</v>
      </c>
      <c r="O56" s="6">
        <f>((G45-M56)/13)*2</f>
        <v>6.232193732193732E-06</v>
      </c>
    </row>
    <row r="57" spans="10:15" ht="12.75">
      <c r="J57" s="2"/>
      <c r="K57" s="7">
        <v>1.736111111111111E-05</v>
      </c>
      <c r="L57" s="2" t="s">
        <v>22</v>
      </c>
      <c r="M57" s="6">
        <f>M56/2-K57</f>
        <v>-3.7615740740740744E-05</v>
      </c>
      <c r="N57" s="2" t="s">
        <v>23</v>
      </c>
      <c r="O57" s="6">
        <f>((G45-M57)/14)</f>
        <v>2.6868386243386245E-06</v>
      </c>
    </row>
    <row r="58" spans="10:15" ht="12.75">
      <c r="J58" s="2"/>
      <c r="K58" s="7">
        <v>1.1574074074074073E-05</v>
      </c>
      <c r="L58" s="2" t="s">
        <v>20</v>
      </c>
      <c r="M58" s="6">
        <f>M57/2-K58</f>
        <v>-3.0381944444444444E-05</v>
      </c>
      <c r="N58" s="2" t="s">
        <v>21</v>
      </c>
      <c r="O58" s="6">
        <f>((G45-M58)/29)</f>
        <v>1.0476532567049809E-06</v>
      </c>
    </row>
    <row r="59" spans="10:15" ht="12.75">
      <c r="J59" s="2"/>
      <c r="K59" s="2"/>
      <c r="L59" s="2"/>
      <c r="M59" s="14"/>
      <c r="N59" s="2"/>
      <c r="O59" s="14"/>
    </row>
    <row r="60" spans="10:15" ht="12.75">
      <c r="J60" s="8" t="s">
        <v>86</v>
      </c>
      <c r="K60" s="9">
        <v>1.1574074074074073E-05</v>
      </c>
      <c r="L60" s="8" t="s">
        <v>20</v>
      </c>
      <c r="M60" s="10">
        <f>G47/2-K60</f>
        <v>-1.1574074074074073E-05</v>
      </c>
      <c r="N60" s="8" t="s">
        <v>21</v>
      </c>
      <c r="O60" s="10">
        <f>G47/2+K60</f>
        <v>1.1574074074074073E-05</v>
      </c>
    </row>
    <row r="61" spans="10:15" ht="12.75">
      <c r="J61" s="8" t="s">
        <v>85</v>
      </c>
      <c r="K61" s="9">
        <v>1.736111111111111E-05</v>
      </c>
      <c r="L61" s="8" t="s">
        <v>22</v>
      </c>
      <c r="M61" s="10">
        <f>G48/2-K61</f>
        <v>-1.736111111111111E-05</v>
      </c>
      <c r="N61" s="8" t="s">
        <v>23</v>
      </c>
      <c r="O61" s="10">
        <f>G48/2+K61</f>
        <v>1.736111111111111E-05</v>
      </c>
    </row>
    <row r="62" spans="10:15" ht="12.75">
      <c r="J62" s="2"/>
      <c r="K62" s="7">
        <v>1.1574074074074073E-05</v>
      </c>
      <c r="L62" s="2" t="s">
        <v>20</v>
      </c>
      <c r="M62" s="6">
        <f>M61/2-K62</f>
        <v>-2.025462962962963E-05</v>
      </c>
      <c r="N62" s="2" t="s">
        <v>21</v>
      </c>
      <c r="O62" s="6">
        <f>(G48-M62)/3</f>
        <v>6.751543209876543E-06</v>
      </c>
    </row>
    <row r="63" spans="10:15" ht="12.75">
      <c r="J63" s="2"/>
      <c r="K63" s="2"/>
      <c r="L63" s="2"/>
      <c r="M63" s="14"/>
      <c r="N63" s="2"/>
      <c r="O63" s="14"/>
    </row>
    <row r="64" spans="10:15" ht="12.75">
      <c r="J64" s="8" t="s">
        <v>11</v>
      </c>
      <c r="K64" s="9">
        <v>1.736111111111111E-05</v>
      </c>
      <c r="L64" s="8" t="s">
        <v>20</v>
      </c>
      <c r="M64" s="10">
        <f>G50/2-K64</f>
        <v>-1.736111111111111E-05</v>
      </c>
      <c r="N64" s="8" t="s">
        <v>21</v>
      </c>
      <c r="O64" s="10">
        <f>G50/2+K64</f>
        <v>1.736111111111111E-05</v>
      </c>
    </row>
    <row r="65" spans="10:15" ht="12.75">
      <c r="J65" s="8" t="s">
        <v>12</v>
      </c>
      <c r="K65" s="9">
        <v>2.3148148148148147E-05</v>
      </c>
      <c r="L65" s="8" t="s">
        <v>22</v>
      </c>
      <c r="M65" s="10">
        <f>G51/2-K65</f>
        <v>-2.3148148148148147E-05</v>
      </c>
      <c r="N65" s="8" t="s">
        <v>23</v>
      </c>
      <c r="O65" s="10">
        <f>G51/2+K65</f>
        <v>2.3148148148148147E-05</v>
      </c>
    </row>
    <row r="66" spans="10:15" ht="12.75">
      <c r="J66" s="2"/>
      <c r="K66" s="7">
        <v>1.736111111111111E-05</v>
      </c>
      <c r="L66" s="2" t="s">
        <v>20</v>
      </c>
      <c r="M66" s="6">
        <f>M65/2-K66</f>
        <v>-2.8935185185185186E-05</v>
      </c>
      <c r="N66" s="2" t="s">
        <v>21</v>
      </c>
      <c r="O66" s="6">
        <f>(G51-M66)/3</f>
        <v>9.645061728395062E-06</v>
      </c>
    </row>
    <row r="67" spans="10:15" ht="12.75">
      <c r="J67" s="2"/>
      <c r="K67" s="2"/>
      <c r="L67" s="2"/>
      <c r="M67" s="14"/>
      <c r="N67" s="2"/>
      <c r="O67" s="14"/>
    </row>
    <row r="68" spans="10:15" ht="12.75">
      <c r="J68" s="8" t="s">
        <v>14</v>
      </c>
      <c r="K68" s="9">
        <v>1.736111111111111E-05</v>
      </c>
      <c r="L68" s="8" t="s">
        <v>20</v>
      </c>
      <c r="M68" s="10">
        <f>G53/2-K68</f>
        <v>-1.736111111111111E-05</v>
      </c>
      <c r="N68" s="8" t="s">
        <v>21</v>
      </c>
      <c r="O68" s="10">
        <f>G53/2+K68</f>
        <v>1.736111111111111E-05</v>
      </c>
    </row>
    <row r="69" spans="10:15" ht="12.75">
      <c r="J69" s="8" t="s">
        <v>15</v>
      </c>
      <c r="K69" s="9">
        <v>2.3148148148148147E-05</v>
      </c>
      <c r="L69" s="8" t="s">
        <v>22</v>
      </c>
      <c r="M69" s="10">
        <f>G54/2-K69</f>
        <v>-2.3148148148148147E-05</v>
      </c>
      <c r="N69" s="8" t="s">
        <v>23</v>
      </c>
      <c r="O69" s="10">
        <f>G54/2+K69</f>
        <v>2.3148148148148147E-05</v>
      </c>
    </row>
    <row r="70" spans="10:15" ht="12.75">
      <c r="J70" s="2"/>
      <c r="K70" s="7">
        <v>1.736111111111111E-05</v>
      </c>
      <c r="L70" s="2" t="s">
        <v>20</v>
      </c>
      <c r="M70" s="6">
        <f>M69/2-K70</f>
        <v>-2.8935185185185186E-05</v>
      </c>
      <c r="N70" s="2" t="s">
        <v>21</v>
      </c>
      <c r="O70" s="6">
        <f>(G54-M70)/3</f>
        <v>9.645061728395062E-06</v>
      </c>
    </row>
  </sheetData>
  <sheetProtection/>
  <mergeCells count="61">
    <mergeCell ref="J39:O39"/>
    <mergeCell ref="A1:D1"/>
    <mergeCell ref="R32:S32"/>
    <mergeCell ref="T32:U32"/>
    <mergeCell ref="R33:S33"/>
    <mergeCell ref="T33:U33"/>
    <mergeCell ref="R29:S29"/>
    <mergeCell ref="T29:U29"/>
    <mergeCell ref="R30:S30"/>
    <mergeCell ref="T30:U30"/>
    <mergeCell ref="R31:S31"/>
    <mergeCell ref="T31:U31"/>
    <mergeCell ref="R26:S26"/>
    <mergeCell ref="T26:U26"/>
    <mergeCell ref="R27:S27"/>
    <mergeCell ref="T27:U27"/>
    <mergeCell ref="A28:D28"/>
    <mergeCell ref="F28:G28"/>
    <mergeCell ref="R28:S28"/>
    <mergeCell ref="T28:U28"/>
    <mergeCell ref="R23:S23"/>
    <mergeCell ref="T23:U23"/>
    <mergeCell ref="R24:S24"/>
    <mergeCell ref="T24:U24"/>
    <mergeCell ref="R25:S25"/>
    <mergeCell ref="T25:U25"/>
    <mergeCell ref="R18:S18"/>
    <mergeCell ref="T18:U18"/>
    <mergeCell ref="A22:C22"/>
    <mergeCell ref="F22:G22"/>
    <mergeCell ref="R22:S22"/>
    <mergeCell ref="T22:U22"/>
    <mergeCell ref="R13:S13"/>
    <mergeCell ref="T13:U13"/>
    <mergeCell ref="R16:S16"/>
    <mergeCell ref="T16:U16"/>
    <mergeCell ref="R17:S17"/>
    <mergeCell ref="T17:U17"/>
    <mergeCell ref="R9:S9"/>
    <mergeCell ref="T9:U9"/>
    <mergeCell ref="R10:S10"/>
    <mergeCell ref="R11:S11"/>
    <mergeCell ref="T11:U11"/>
    <mergeCell ref="R12:S12"/>
    <mergeCell ref="T12:U12"/>
    <mergeCell ref="R6:S6"/>
    <mergeCell ref="T6:U6"/>
    <mergeCell ref="R7:S7"/>
    <mergeCell ref="T7:U7"/>
    <mergeCell ref="R8:S8"/>
    <mergeCell ref="T8:U8"/>
    <mergeCell ref="C37:D37"/>
    <mergeCell ref="R2:S2"/>
    <mergeCell ref="T2:U2"/>
    <mergeCell ref="R1:S1"/>
    <mergeCell ref="T1:U1"/>
    <mergeCell ref="J3:O3"/>
    <mergeCell ref="R3:S3"/>
    <mergeCell ref="T3:U3"/>
    <mergeCell ref="R4:S4"/>
    <mergeCell ref="T4:U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Flintshire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Flintshire County Council</dc:creator>
  <cp:keywords/>
  <dc:description/>
  <cp:lastModifiedBy>Justin Jones</cp:lastModifiedBy>
  <cp:lastPrinted>2010-04-17T14:43:38Z</cp:lastPrinted>
  <dcterms:created xsi:type="dcterms:W3CDTF">2008-04-22T14:56:56Z</dcterms:created>
  <dcterms:modified xsi:type="dcterms:W3CDTF">2015-12-02T19:56:02Z</dcterms:modified>
  <cp:category/>
  <cp:version/>
  <cp:contentType/>
  <cp:contentStatus/>
</cp:coreProperties>
</file>